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Chihiro\Dropbox\Durian Hunter\ブログ資料\"/>
    </mc:Choice>
  </mc:AlternateContent>
  <xr:revisionPtr revIDLastSave="0" documentId="13_ncr:1_{D00609B8-7CD4-4672-AF56-B6A4A6FECA40}" xr6:coauthVersionLast="46" xr6:coauthVersionMax="46" xr10:uidLastSave="{00000000-0000-0000-0000-000000000000}"/>
  <bookViews>
    <workbookView xWindow="-103" yWindow="-103" windowWidth="23657" windowHeight="15240" xr2:uid="{00000000-000D-0000-FFFF-FFFF00000000}"/>
  </bookViews>
  <sheets>
    <sheet name="生産予測" sheetId="1" r:id="rId1"/>
    <sheet name="売上予測" sheetId="2" r:id="rId2"/>
    <sheet name="経営費" sheetId="3" r:id="rId3"/>
    <sheet name="利益計画" sheetId="4" r:id="rId4"/>
  </sheets>
  <definedNames>
    <definedName name="_xlnm._FilterDatabase" localSheetId="0" hidden="1">生産予測!$A$2:$AT$34</definedName>
    <definedName name="Z_2591C234_809D_46F0_83FE_11847FAEB263_.wvu.FilterData" localSheetId="0" hidden="1">生産予測!$A$1:$AT$39</definedName>
    <definedName name="Z_3FDEC133_6CB7_4021_9039_037A727C455F_.wvu.FilterData" localSheetId="0" hidden="1">生産予測!$A$2:$AT$34</definedName>
    <definedName name="Z_50CF6E65_DC65_40A6_9C40_24477A435275_.wvu.FilterData" localSheetId="0" hidden="1">生産予測!$A$1:$AT$34</definedName>
  </definedNames>
  <calcPr calcId="191029"/>
  <customWorkbookViews>
    <customWorkbookView name="フィルタ 1" guid="{3FDEC133-6CB7-4021-9039-037A727C455F}" maximized="1" windowWidth="0" windowHeight="0" activeSheetId="0"/>
    <customWorkbookView name="フィルタ 2" guid="{2591C234-809D-46F0-83FE-11847FAEB263}" maximized="1" windowWidth="0" windowHeight="0" activeSheetId="0"/>
    <customWorkbookView name="Filter01" guid="{50CF6E65-DC65-40A6-9C40-24477A435275}" maximized="1" windowWidth="0" windowHeight="0" activeSheetId="0"/>
  </customWorkbookViews>
</workbook>
</file>

<file path=xl/calcChain.xml><?xml version="1.0" encoding="utf-8"?>
<calcChain xmlns="http://schemas.openxmlformats.org/spreadsheetml/2006/main">
  <c r="L19" i="4" l="1"/>
  <c r="F19" i="4"/>
  <c r="C19" i="4"/>
  <c r="D16" i="4"/>
  <c r="E16" i="4" s="1"/>
  <c r="F16" i="4" s="1"/>
  <c r="G16" i="4" s="1"/>
  <c r="H16" i="4" s="1"/>
  <c r="I16" i="4" s="1"/>
  <c r="J16" i="4" s="1"/>
  <c r="K16" i="4" s="1"/>
  <c r="L16" i="4" s="1"/>
  <c r="C16" i="4"/>
  <c r="D15" i="4"/>
  <c r="E15" i="4" s="1"/>
  <c r="F15" i="4" s="1"/>
  <c r="G15" i="4" s="1"/>
  <c r="H15" i="4" s="1"/>
  <c r="I15" i="4" s="1"/>
  <c r="J15" i="4" s="1"/>
  <c r="K15" i="4" s="1"/>
  <c r="L15" i="4" s="1"/>
  <c r="C15" i="4"/>
  <c r="E14" i="4"/>
  <c r="F14" i="4" s="1"/>
  <c r="G14" i="4" s="1"/>
  <c r="H14" i="4" s="1"/>
  <c r="I14" i="4" s="1"/>
  <c r="J14" i="4" s="1"/>
  <c r="K14" i="4" s="1"/>
  <c r="L14" i="4" s="1"/>
  <c r="D14" i="4"/>
  <c r="C14" i="4"/>
  <c r="D13" i="4"/>
  <c r="E13" i="4" s="1"/>
  <c r="F13" i="4" s="1"/>
  <c r="G13" i="4" s="1"/>
  <c r="H13" i="4" s="1"/>
  <c r="I13" i="4" s="1"/>
  <c r="J13" i="4" s="1"/>
  <c r="K13" i="4" s="1"/>
  <c r="L13" i="4" s="1"/>
  <c r="C13" i="4"/>
  <c r="D12" i="4"/>
  <c r="E12" i="4" s="1"/>
  <c r="F12" i="4" s="1"/>
  <c r="G12" i="4" s="1"/>
  <c r="H12" i="4" s="1"/>
  <c r="I12" i="4" s="1"/>
  <c r="J12" i="4" s="1"/>
  <c r="K12" i="4" s="1"/>
  <c r="L12" i="4" s="1"/>
  <c r="C12" i="4"/>
  <c r="D11" i="4"/>
  <c r="E11" i="4" s="1"/>
  <c r="F11" i="4" s="1"/>
  <c r="G11" i="4" s="1"/>
  <c r="H11" i="4" s="1"/>
  <c r="I11" i="4" s="1"/>
  <c r="J11" i="4" s="1"/>
  <c r="K11" i="4" s="1"/>
  <c r="L11" i="4" s="1"/>
  <c r="C11" i="4"/>
  <c r="E10" i="4"/>
  <c r="F10" i="4" s="1"/>
  <c r="G10" i="4" s="1"/>
  <c r="H10" i="4" s="1"/>
  <c r="I10" i="4" s="1"/>
  <c r="J10" i="4" s="1"/>
  <c r="K10" i="4" s="1"/>
  <c r="L10" i="4" s="1"/>
  <c r="D10" i="4"/>
  <c r="C10" i="4"/>
  <c r="D9" i="4"/>
  <c r="E9" i="4" s="1"/>
  <c r="F9" i="4" s="1"/>
  <c r="G9" i="4" s="1"/>
  <c r="H9" i="4" s="1"/>
  <c r="I9" i="4" s="1"/>
  <c r="J9" i="4" s="1"/>
  <c r="K9" i="4" s="1"/>
  <c r="L9" i="4" s="1"/>
  <c r="C9" i="4"/>
  <c r="C17" i="4" s="1"/>
  <c r="D17" i="4" s="1"/>
  <c r="E17" i="4" s="1"/>
  <c r="F17" i="4" s="1"/>
  <c r="G17" i="4" s="1"/>
  <c r="H17" i="4" s="1"/>
  <c r="I17" i="4" s="1"/>
  <c r="J17" i="4" s="1"/>
  <c r="K17" i="4" s="1"/>
  <c r="L17" i="4" s="1"/>
  <c r="H46" i="3"/>
  <c r="F46" i="3"/>
  <c r="F45" i="3"/>
  <c r="H45" i="3" s="1"/>
  <c r="F44" i="3"/>
  <c r="H44" i="3" s="1"/>
  <c r="F43" i="3"/>
  <c r="H43" i="3" s="1"/>
  <c r="F42" i="3"/>
  <c r="H42" i="3" s="1"/>
  <c r="H41" i="3"/>
  <c r="F41" i="3"/>
  <c r="H40" i="3"/>
  <c r="F40" i="3"/>
  <c r="A40" i="3"/>
  <c r="A41" i="3" s="1"/>
  <c r="A42" i="3" s="1"/>
  <c r="A43" i="3" s="1"/>
  <c r="A44" i="3" s="1"/>
  <c r="A45" i="3" s="1"/>
  <c r="A46" i="3" s="1"/>
  <c r="F39" i="3"/>
  <c r="F47" i="3" s="1"/>
  <c r="T2" i="2" s="1"/>
  <c r="C30" i="3"/>
  <c r="D29" i="3"/>
  <c r="D28" i="3"/>
  <c r="A28" i="3"/>
  <c r="A29" i="3" s="1"/>
  <c r="D27" i="3"/>
  <c r="D22" i="3"/>
  <c r="C22" i="3"/>
  <c r="D21" i="3"/>
  <c r="D20" i="3"/>
  <c r="A20" i="3"/>
  <c r="A21" i="3" s="1"/>
  <c r="D19" i="3"/>
  <c r="D30" i="3" s="1"/>
  <c r="C14" i="3"/>
  <c r="D13" i="3"/>
  <c r="D12" i="3"/>
  <c r="D11" i="3"/>
  <c r="D10" i="3"/>
  <c r="D9" i="3"/>
  <c r="D8" i="3"/>
  <c r="D7" i="3"/>
  <c r="A7" i="3"/>
  <c r="A8" i="3" s="1"/>
  <c r="A9" i="3" s="1"/>
  <c r="A10" i="3" s="1"/>
  <c r="A11" i="3" s="1"/>
  <c r="A12" i="3" s="1"/>
  <c r="A13" i="3" s="1"/>
  <c r="D6" i="3"/>
  <c r="A6" i="3"/>
  <c r="D5" i="3"/>
  <c r="D14" i="3" s="1"/>
  <c r="D4" i="3"/>
  <c r="A4" i="3"/>
  <c r="A5" i="3" s="1"/>
  <c r="D3" i="3"/>
  <c r="V12" i="2"/>
  <c r="V11" i="2"/>
  <c r="V10" i="2"/>
  <c r="V9" i="2"/>
  <c r="V8" i="2"/>
  <c r="V7" i="2"/>
  <c r="V6" i="2"/>
  <c r="V5" i="2"/>
  <c r="V4" i="2"/>
  <c r="V3" i="2"/>
  <c r="K3" i="2"/>
  <c r="D3" i="2"/>
  <c r="A3" i="2"/>
  <c r="V2" i="2"/>
  <c r="K2" i="2"/>
  <c r="D2" i="2"/>
  <c r="B39" i="1"/>
  <c r="A39" i="1"/>
  <c r="AE35" i="1"/>
  <c r="AD35" i="1"/>
  <c r="R35" i="1"/>
  <c r="B35" i="1"/>
  <c r="A35" i="1"/>
  <c r="AS33" i="1"/>
  <c r="AO33" i="1"/>
  <c r="AM33" i="1"/>
  <c r="AK33" i="1"/>
  <c r="AI33" i="1"/>
  <c r="AF33" i="1"/>
  <c r="Y33" i="1"/>
  <c r="AB33" i="1" s="1"/>
  <c r="V33" i="1"/>
  <c r="W33" i="1" s="1"/>
  <c r="U33" i="1"/>
  <c r="X33" i="1" s="1"/>
  <c r="Z33" i="1" s="1"/>
  <c r="T33" i="1"/>
  <c r="AS32" i="1"/>
  <c r="AO32" i="1"/>
  <c r="AM32" i="1"/>
  <c r="AK32" i="1"/>
  <c r="AI32" i="1"/>
  <c r="AF32" i="1"/>
  <c r="AA32" i="1"/>
  <c r="Y32" i="1"/>
  <c r="AB32" i="1" s="1"/>
  <c r="X32" i="1"/>
  <c r="Z32" i="1" s="1"/>
  <c r="AC32" i="1" s="1"/>
  <c r="AG32" i="1" s="1"/>
  <c r="W32" i="1"/>
  <c r="V32" i="1"/>
  <c r="U32" i="1"/>
  <c r="T32" i="1"/>
  <c r="AS31" i="1"/>
  <c r="AO31" i="1"/>
  <c r="AM31" i="1"/>
  <c r="AK31" i="1"/>
  <c r="AI31" i="1"/>
  <c r="AF31" i="1"/>
  <c r="Y31" i="1"/>
  <c r="AB31" i="1" s="1"/>
  <c r="X31" i="1"/>
  <c r="Z31" i="1" s="1"/>
  <c r="W31" i="1"/>
  <c r="V31" i="1"/>
  <c r="U31" i="1"/>
  <c r="T31" i="1"/>
  <c r="AS30" i="1"/>
  <c r="AO30" i="1"/>
  <c r="AM30" i="1"/>
  <c r="AK30" i="1"/>
  <c r="AI30" i="1"/>
  <c r="AG30" i="1"/>
  <c r="AF30" i="1"/>
  <c r="Z30" i="1"/>
  <c r="AC30" i="1" s="1"/>
  <c r="Y30" i="1"/>
  <c r="AB30" i="1" s="1"/>
  <c r="X30" i="1"/>
  <c r="W30" i="1"/>
  <c r="V30" i="1"/>
  <c r="U30" i="1"/>
  <c r="T30" i="1"/>
  <c r="AS29" i="1"/>
  <c r="AO29" i="1"/>
  <c r="AM29" i="1"/>
  <c r="AI29" i="1"/>
  <c r="AF29" i="1"/>
  <c r="Y29" i="1"/>
  <c r="AB29" i="1" s="1"/>
  <c r="X29" i="1"/>
  <c r="Z29" i="1" s="1"/>
  <c r="V29" i="1"/>
  <c r="W29" i="1" s="1"/>
  <c r="U29" i="1"/>
  <c r="AK29" i="1" s="1"/>
  <c r="T29" i="1"/>
  <c r="AS28" i="1"/>
  <c r="AQ28" i="1"/>
  <c r="AO28" i="1"/>
  <c r="AM28" i="1"/>
  <c r="AI28" i="1"/>
  <c r="AF28" i="1"/>
  <c r="AC28" i="1"/>
  <c r="AG28" i="1" s="1"/>
  <c r="Y28" i="1"/>
  <c r="AB28" i="1" s="1"/>
  <c r="X28" i="1"/>
  <c r="Z28" i="1" s="1"/>
  <c r="AA28" i="1" s="1"/>
  <c r="V28" i="1"/>
  <c r="W28" i="1" s="1"/>
  <c r="U28" i="1"/>
  <c r="AK28" i="1" s="1"/>
  <c r="AR28" i="1" s="1"/>
  <c r="AT28" i="1" s="1"/>
  <c r="T28" i="1"/>
  <c r="AS27" i="1"/>
  <c r="AO27" i="1"/>
  <c r="AM27" i="1"/>
  <c r="AI27" i="1"/>
  <c r="AF27" i="1"/>
  <c r="AB27" i="1"/>
  <c r="Y27" i="1"/>
  <c r="W27" i="1"/>
  <c r="V27" i="1"/>
  <c r="U27" i="1"/>
  <c r="AK27" i="1" s="1"/>
  <c r="T27" i="1"/>
  <c r="AS26" i="1"/>
  <c r="AO26" i="1"/>
  <c r="AM26" i="1"/>
  <c r="AK26" i="1"/>
  <c r="AP26" i="1" s="1"/>
  <c r="AI26" i="1"/>
  <c r="AF26" i="1"/>
  <c r="AB26" i="1"/>
  <c r="Z26" i="1"/>
  <c r="AC26" i="1" s="1"/>
  <c r="AG26" i="1" s="1"/>
  <c r="Y26" i="1"/>
  <c r="V26" i="1"/>
  <c r="W26" i="1" s="1"/>
  <c r="U26" i="1"/>
  <c r="X26" i="1" s="1"/>
  <c r="T26" i="1"/>
  <c r="AS25" i="1"/>
  <c r="AO25" i="1"/>
  <c r="AM25" i="1"/>
  <c r="AK25" i="1"/>
  <c r="AI25" i="1"/>
  <c r="AF25" i="1"/>
  <c r="AB25" i="1"/>
  <c r="Y25" i="1"/>
  <c r="V25" i="1"/>
  <c r="W25" i="1" s="1"/>
  <c r="U25" i="1"/>
  <c r="X25" i="1" s="1"/>
  <c r="Z25" i="1" s="1"/>
  <c r="T25" i="1"/>
  <c r="AS24" i="1"/>
  <c r="AO24" i="1"/>
  <c r="AM24" i="1"/>
  <c r="AI24" i="1"/>
  <c r="AF24" i="1"/>
  <c r="Y24" i="1"/>
  <c r="AB24" i="1" s="1"/>
  <c r="X24" i="1"/>
  <c r="Z24" i="1" s="1"/>
  <c r="W24" i="1"/>
  <c r="V24" i="1"/>
  <c r="U24" i="1"/>
  <c r="AK24" i="1" s="1"/>
  <c r="T24" i="1"/>
  <c r="AS23" i="1"/>
  <c r="AO23" i="1"/>
  <c r="AM23" i="1"/>
  <c r="AK23" i="1"/>
  <c r="AI23" i="1"/>
  <c r="AF23" i="1"/>
  <c r="AB23" i="1"/>
  <c r="Z23" i="1"/>
  <c r="AC23" i="1" s="1"/>
  <c r="AG23" i="1" s="1"/>
  <c r="Y23" i="1"/>
  <c r="X23" i="1"/>
  <c r="W23" i="1"/>
  <c r="V23" i="1"/>
  <c r="U23" i="1"/>
  <c r="T23" i="1"/>
  <c r="AS22" i="1"/>
  <c r="AO22" i="1"/>
  <c r="AM22" i="1"/>
  <c r="AK22" i="1"/>
  <c r="AI22" i="1"/>
  <c r="AF22" i="1"/>
  <c r="Y22" i="1"/>
  <c r="AB22" i="1" s="1"/>
  <c r="X22" i="1"/>
  <c r="Z22" i="1" s="1"/>
  <c r="AC22" i="1" s="1"/>
  <c r="AG22" i="1" s="1"/>
  <c r="V22" i="1"/>
  <c r="W22" i="1" s="1"/>
  <c r="U22" i="1"/>
  <c r="T22" i="1"/>
  <c r="AS21" i="1"/>
  <c r="AO21" i="1"/>
  <c r="AM21" i="1"/>
  <c r="AI21" i="1"/>
  <c r="AF21" i="1"/>
  <c r="AB21" i="1"/>
  <c r="Y21" i="1"/>
  <c r="X21" i="1"/>
  <c r="Z21" i="1" s="1"/>
  <c r="V21" i="1"/>
  <c r="W21" i="1" s="1"/>
  <c r="U21" i="1"/>
  <c r="AK21" i="1" s="1"/>
  <c r="T21" i="1"/>
  <c r="AS20" i="1"/>
  <c r="AP20" i="1"/>
  <c r="AO20" i="1"/>
  <c r="AM20" i="1"/>
  <c r="AK20" i="1"/>
  <c r="AI20" i="1"/>
  <c r="AF20" i="1"/>
  <c r="Y20" i="1"/>
  <c r="AB20" i="1" s="1"/>
  <c r="W20" i="1"/>
  <c r="V20" i="1"/>
  <c r="U20" i="1"/>
  <c r="X20" i="1" s="1"/>
  <c r="Z20" i="1" s="1"/>
  <c r="AA20" i="1" s="1"/>
  <c r="T20" i="1"/>
  <c r="AS19" i="1"/>
  <c r="AO19" i="1"/>
  <c r="AM19" i="1"/>
  <c r="AK19" i="1"/>
  <c r="AI19" i="1"/>
  <c r="AF19" i="1"/>
  <c r="AB19" i="1"/>
  <c r="AA19" i="1"/>
  <c r="Y19" i="1"/>
  <c r="X19" i="1"/>
  <c r="Z19" i="1" s="1"/>
  <c r="AC19" i="1" s="1"/>
  <c r="AG19" i="1" s="1"/>
  <c r="V19" i="1"/>
  <c r="W19" i="1" s="1"/>
  <c r="U19" i="1"/>
  <c r="T19" i="1"/>
  <c r="AS18" i="1"/>
  <c r="AO18" i="1"/>
  <c r="AM18" i="1"/>
  <c r="AI18" i="1"/>
  <c r="AF18" i="1"/>
  <c r="Y18" i="1"/>
  <c r="AB18" i="1" s="1"/>
  <c r="W18" i="1"/>
  <c r="V18" i="1"/>
  <c r="U18" i="1"/>
  <c r="X18" i="1" s="1"/>
  <c r="Z18" i="1" s="1"/>
  <c r="T18" i="1"/>
  <c r="AS17" i="1"/>
  <c r="AO17" i="1"/>
  <c r="AM17" i="1"/>
  <c r="AK17" i="1"/>
  <c r="AI17" i="1"/>
  <c r="AF17" i="1"/>
  <c r="AB17" i="1"/>
  <c r="Y17" i="1"/>
  <c r="W17" i="1"/>
  <c r="V17" i="1"/>
  <c r="U17" i="1"/>
  <c r="X17" i="1" s="1"/>
  <c r="Z17" i="1" s="1"/>
  <c r="T17" i="1"/>
  <c r="AS16" i="1"/>
  <c r="AO16" i="1"/>
  <c r="AM16" i="1"/>
  <c r="AK16" i="1"/>
  <c r="AI16" i="1"/>
  <c r="AF16" i="1"/>
  <c r="Y16" i="1"/>
  <c r="AB16" i="1" s="1"/>
  <c r="X16" i="1"/>
  <c r="Z16" i="1" s="1"/>
  <c r="AC16" i="1" s="1"/>
  <c r="AG16" i="1" s="1"/>
  <c r="V16" i="1"/>
  <c r="W16" i="1" s="1"/>
  <c r="U16" i="1"/>
  <c r="T16" i="1"/>
  <c r="AS15" i="1"/>
  <c r="AO15" i="1"/>
  <c r="AM15" i="1"/>
  <c r="AI15" i="1"/>
  <c r="AF15" i="1"/>
  <c r="AB15" i="1"/>
  <c r="Y15" i="1"/>
  <c r="W15" i="1"/>
  <c r="V15" i="1"/>
  <c r="U15" i="1"/>
  <c r="X15" i="1" s="1"/>
  <c r="Z15" i="1" s="1"/>
  <c r="T15" i="1"/>
  <c r="AS14" i="1"/>
  <c r="AO14" i="1"/>
  <c r="AM14" i="1"/>
  <c r="AK14" i="1"/>
  <c r="AI14" i="1"/>
  <c r="AF14" i="1"/>
  <c r="Y14" i="1"/>
  <c r="AB14" i="1" s="1"/>
  <c r="X14" i="1"/>
  <c r="Z14" i="1" s="1"/>
  <c r="V14" i="1"/>
  <c r="W14" i="1" s="1"/>
  <c r="U14" i="1"/>
  <c r="T14" i="1"/>
  <c r="AS13" i="1"/>
  <c r="AR13" i="1"/>
  <c r="AT13" i="1" s="1"/>
  <c r="AQ13" i="1" s="1"/>
  <c r="AO13" i="1"/>
  <c r="AM13" i="1"/>
  <c r="AI13" i="1"/>
  <c r="AF13" i="1"/>
  <c r="AB13" i="1"/>
  <c r="Y13" i="1"/>
  <c r="X13" i="1"/>
  <c r="Z13" i="1" s="1"/>
  <c r="AA13" i="1" s="1"/>
  <c r="V13" i="1"/>
  <c r="W13" i="1" s="1"/>
  <c r="U13" i="1"/>
  <c r="AK13" i="1" s="1"/>
  <c r="T13" i="1"/>
  <c r="AS12" i="1"/>
  <c r="AO12" i="1"/>
  <c r="AM12" i="1"/>
  <c r="AI12" i="1"/>
  <c r="AF12" i="1"/>
  <c r="AB12" i="1"/>
  <c r="Y12" i="1"/>
  <c r="W12" i="1"/>
  <c r="V12" i="1"/>
  <c r="U12" i="1"/>
  <c r="AK12" i="1" s="1"/>
  <c r="T12" i="1"/>
  <c r="AS11" i="1"/>
  <c r="AP11" i="1"/>
  <c r="AO11" i="1"/>
  <c r="AM11" i="1"/>
  <c r="AK11" i="1"/>
  <c r="AI11" i="1"/>
  <c r="AF11" i="1"/>
  <c r="AB11" i="1"/>
  <c r="AA11" i="1"/>
  <c r="Y11" i="1"/>
  <c r="V11" i="1"/>
  <c r="W11" i="1" s="1"/>
  <c r="U11" i="1"/>
  <c r="X11" i="1" s="1"/>
  <c r="Z11" i="1" s="1"/>
  <c r="AC11" i="1" s="1"/>
  <c r="AG11" i="1" s="1"/>
  <c r="T11" i="1"/>
  <c r="AS10" i="1"/>
  <c r="AO10" i="1"/>
  <c r="AM10" i="1"/>
  <c r="AI10" i="1"/>
  <c r="AF10" i="1"/>
  <c r="AB10" i="1"/>
  <c r="Y10" i="1"/>
  <c r="W10" i="1"/>
  <c r="V10" i="1"/>
  <c r="U10" i="1"/>
  <c r="T10" i="1"/>
  <c r="AS9" i="1"/>
  <c r="AO9" i="1"/>
  <c r="AM9" i="1"/>
  <c r="AK9" i="1"/>
  <c r="AI9" i="1"/>
  <c r="AF9" i="1"/>
  <c r="AB9" i="1"/>
  <c r="Z9" i="1"/>
  <c r="AC9" i="1" s="1"/>
  <c r="AG9" i="1" s="1"/>
  <c r="Y9" i="1"/>
  <c r="X9" i="1"/>
  <c r="W9" i="1"/>
  <c r="V9" i="1"/>
  <c r="U9" i="1"/>
  <c r="T9" i="1"/>
  <c r="AS8" i="1"/>
  <c r="AO8" i="1"/>
  <c r="AM8" i="1"/>
  <c r="AK8" i="1"/>
  <c r="AP8" i="1" s="1"/>
  <c r="AI8" i="1"/>
  <c r="AH8" i="1"/>
  <c r="AF8" i="1"/>
  <c r="AA8" i="1"/>
  <c r="Y8" i="1"/>
  <c r="AB8" i="1" s="1"/>
  <c r="X8" i="1"/>
  <c r="Z8" i="1" s="1"/>
  <c r="AC8" i="1" s="1"/>
  <c r="AG8" i="1" s="1"/>
  <c r="AJ8" i="1" s="1"/>
  <c r="V8" i="1"/>
  <c r="W8" i="1" s="1"/>
  <c r="U8" i="1"/>
  <c r="T8" i="1"/>
  <c r="AS7" i="1"/>
  <c r="AO7" i="1"/>
  <c r="AM7" i="1"/>
  <c r="AI7" i="1"/>
  <c r="AF7" i="1"/>
  <c r="AB7" i="1"/>
  <c r="Z7" i="1"/>
  <c r="Y7" i="1"/>
  <c r="X7" i="1"/>
  <c r="W7" i="1"/>
  <c r="V7" i="1"/>
  <c r="U7" i="1"/>
  <c r="AK7" i="1" s="1"/>
  <c r="T7" i="1"/>
  <c r="AS6" i="1"/>
  <c r="AP6" i="1"/>
  <c r="AO6" i="1"/>
  <c r="AM6" i="1"/>
  <c r="AK6" i="1"/>
  <c r="AI6" i="1"/>
  <c r="AF6" i="1"/>
  <c r="Y6" i="1"/>
  <c r="AB6" i="1" s="1"/>
  <c r="X6" i="1"/>
  <c r="Z6" i="1" s="1"/>
  <c r="V6" i="1"/>
  <c r="W6" i="1" s="1"/>
  <c r="U6" i="1"/>
  <c r="T6" i="1"/>
  <c r="AS5" i="1"/>
  <c r="AR5" i="1"/>
  <c r="AT5" i="1" s="1"/>
  <c r="AQ5" i="1" s="1"/>
  <c r="AO5" i="1"/>
  <c r="AO35" i="1" s="1"/>
  <c r="AM5" i="1"/>
  <c r="AI5" i="1"/>
  <c r="AF5" i="1"/>
  <c r="AB5" i="1"/>
  <c r="Y5" i="1"/>
  <c r="X5" i="1"/>
  <c r="Z5" i="1" s="1"/>
  <c r="AA5" i="1" s="1"/>
  <c r="V5" i="1"/>
  <c r="W5" i="1" s="1"/>
  <c r="U5" i="1"/>
  <c r="AK5" i="1" s="1"/>
  <c r="T5" i="1"/>
  <c r="AS4" i="1"/>
  <c r="AO4" i="1"/>
  <c r="AM4" i="1"/>
  <c r="AI4" i="1"/>
  <c r="AF4" i="1"/>
  <c r="AB4" i="1"/>
  <c r="Y4" i="1"/>
  <c r="W4" i="1"/>
  <c r="V4" i="1"/>
  <c r="U4" i="1"/>
  <c r="AK4" i="1" s="1"/>
  <c r="T4" i="1"/>
  <c r="AS3" i="1"/>
  <c r="AO3" i="1"/>
  <c r="AM3" i="1"/>
  <c r="AK3" i="1"/>
  <c r="AI3" i="1"/>
  <c r="AF3" i="1"/>
  <c r="AF35" i="1" s="1"/>
  <c r="Y3" i="1"/>
  <c r="AB3" i="1" s="1"/>
  <c r="V3" i="1"/>
  <c r="U3" i="1"/>
  <c r="X3" i="1" s="1"/>
  <c r="Z3" i="1" s="1"/>
  <c r="AC3" i="1" s="1"/>
  <c r="AG3" i="1" s="1"/>
  <c r="T3" i="1"/>
  <c r="AC15" i="1" l="1"/>
  <c r="AG15" i="1" s="1"/>
  <c r="AA15" i="1"/>
  <c r="AC7" i="1"/>
  <c r="AG7" i="1" s="1"/>
  <c r="AA7" i="1"/>
  <c r="AK10" i="1"/>
  <c r="X10" i="1"/>
  <c r="Z10" i="1" s="1"/>
  <c r="AR22" i="1"/>
  <c r="AT22" i="1" s="1"/>
  <c r="AQ22" i="1" s="1"/>
  <c r="AJ30" i="1"/>
  <c r="AH30" i="1"/>
  <c r="AJ32" i="1"/>
  <c r="AH32" i="1"/>
  <c r="V35" i="1"/>
  <c r="W3" i="1"/>
  <c r="AP3" i="1"/>
  <c r="AP5" i="1"/>
  <c r="AC6" i="1"/>
  <c r="AG6" i="1" s="1"/>
  <c r="AA6" i="1"/>
  <c r="AP13" i="1"/>
  <c r="AP14" i="1"/>
  <c r="AC14" i="1"/>
  <c r="AG14" i="1" s="1"/>
  <c r="AA14" i="1"/>
  <c r="AA29" i="1"/>
  <c r="AP29" i="1"/>
  <c r="AC29" i="1"/>
  <c r="AG29" i="1" s="1"/>
  <c r="R12" i="2"/>
  <c r="R10" i="2"/>
  <c r="R8" i="2"/>
  <c r="R6" i="2"/>
  <c r="R4" i="2"/>
  <c r="R7" i="2"/>
  <c r="R3" i="2"/>
  <c r="R9" i="2"/>
  <c r="R2" i="2"/>
  <c r="R11" i="2"/>
  <c r="AC33" i="1"/>
  <c r="AG33" i="1" s="1"/>
  <c r="AA33" i="1"/>
  <c r="AA3" i="1"/>
  <c r="AR7" i="1"/>
  <c r="AT7" i="1" s="1"/>
  <c r="AQ7" i="1" s="1"/>
  <c r="AP7" i="1"/>
  <c r="AR19" i="1"/>
  <c r="AT19" i="1" s="1"/>
  <c r="AQ19" i="1" s="1"/>
  <c r="AP19" i="1"/>
  <c r="AJ22" i="1"/>
  <c r="AH22" i="1"/>
  <c r="AC31" i="1"/>
  <c r="AG31" i="1" s="1"/>
  <c r="AA31" i="1"/>
  <c r="AR31" i="1" s="1"/>
  <c r="AT31" i="1" s="1"/>
  <c r="AQ31" i="1" s="1"/>
  <c r="AH16" i="1"/>
  <c r="AJ16" i="1"/>
  <c r="AA16" i="1"/>
  <c r="AR16" i="1" s="1"/>
  <c r="AT16" i="1" s="1"/>
  <c r="AQ16" i="1" s="1"/>
  <c r="AR6" i="1"/>
  <c r="AT6" i="1" s="1"/>
  <c r="AQ6" i="1" s="1"/>
  <c r="AR14" i="1"/>
  <c r="AT14" i="1" s="1"/>
  <c r="AQ14" i="1" s="1"/>
  <c r="AH19" i="1"/>
  <c r="AJ19" i="1"/>
  <c r="AA22" i="1"/>
  <c r="H20" i="4"/>
  <c r="G20" i="4"/>
  <c r="F20" i="4"/>
  <c r="E20" i="4"/>
  <c r="L20" i="4"/>
  <c r="K20" i="4"/>
  <c r="J20" i="4"/>
  <c r="I20" i="4"/>
  <c r="D20" i="4"/>
  <c r="C20" i="4"/>
  <c r="AB35" i="1"/>
  <c r="E3" i="2"/>
  <c r="E2" i="2"/>
  <c r="F2" i="2" s="1"/>
  <c r="AR11" i="1"/>
  <c r="AT11" i="1" s="1"/>
  <c r="AQ11" i="1" s="1"/>
  <c r="AC13" i="1"/>
  <c r="AG13" i="1" s="1"/>
  <c r="AH26" i="1"/>
  <c r="AJ26" i="1"/>
  <c r="AJ23" i="1"/>
  <c r="AH23" i="1"/>
  <c r="AC17" i="1"/>
  <c r="AG17" i="1" s="1"/>
  <c r="AA17" i="1"/>
  <c r="AR17" i="1" s="1"/>
  <c r="AT17" i="1" s="1"/>
  <c r="AQ17" i="1" s="1"/>
  <c r="AC20" i="1"/>
  <c r="AG20" i="1" s="1"/>
  <c r="AP24" i="1"/>
  <c r="AC5" i="1"/>
  <c r="AG5" i="1" s="1"/>
  <c r="AM35" i="1"/>
  <c r="AR8" i="1"/>
  <c r="AT8" i="1" s="1"/>
  <c r="AQ8" i="1" s="1"/>
  <c r="AJ9" i="1"/>
  <c r="AH9" i="1"/>
  <c r="AJ11" i="1"/>
  <c r="AH11" i="1"/>
  <c r="AP16" i="1"/>
  <c r="AR20" i="1"/>
  <c r="AT20" i="1" s="1"/>
  <c r="AQ20" i="1" s="1"/>
  <c r="AA21" i="1"/>
  <c r="AR21" i="1" s="1"/>
  <c r="AT21" i="1" s="1"/>
  <c r="AQ21" i="1" s="1"/>
  <c r="AC21" i="1"/>
  <c r="AG21" i="1" s="1"/>
  <c r="AC24" i="1"/>
  <c r="AG24" i="1" s="1"/>
  <c r="AA24" i="1"/>
  <c r="AR24" i="1" s="1"/>
  <c r="AT24" i="1" s="1"/>
  <c r="AQ24" i="1" s="1"/>
  <c r="AP25" i="1"/>
  <c r="AA25" i="1"/>
  <c r="AC25" i="1"/>
  <c r="AG25" i="1" s="1"/>
  <c r="AJ28" i="1"/>
  <c r="AH28" i="1"/>
  <c r="AR29" i="1"/>
  <c r="AT29" i="1" s="1"/>
  <c r="AQ29" i="1" s="1"/>
  <c r="AR33" i="1"/>
  <c r="AT33" i="1" s="1"/>
  <c r="AQ33" i="1" s="1"/>
  <c r="AP33" i="1"/>
  <c r="R5" i="2"/>
  <c r="AJ3" i="1"/>
  <c r="AH3" i="1"/>
  <c r="AC18" i="1"/>
  <c r="AG18" i="1" s="1"/>
  <c r="AA18" i="1"/>
  <c r="M3" i="2"/>
  <c r="O3" i="2" s="1"/>
  <c r="D6" i="4" s="1"/>
  <c r="AA9" i="1"/>
  <c r="AR9" i="1" s="1"/>
  <c r="AT9" i="1" s="1"/>
  <c r="AQ9" i="1" s="1"/>
  <c r="AA26" i="1"/>
  <c r="AP28" i="1"/>
  <c r="AP30" i="1"/>
  <c r="AP32" i="1"/>
  <c r="J3" i="2"/>
  <c r="L3" i="2" s="1"/>
  <c r="D5" i="4" s="1"/>
  <c r="J19" i="4"/>
  <c r="I19" i="4"/>
  <c r="H19" i="4"/>
  <c r="G19" i="4"/>
  <c r="H39" i="3"/>
  <c r="H47" i="3" s="1"/>
  <c r="K19" i="4"/>
  <c r="X4" i="1"/>
  <c r="Z4" i="1" s="1"/>
  <c r="AP4" i="1" s="1"/>
  <c r="X12" i="1"/>
  <c r="Z12" i="1" s="1"/>
  <c r="AK15" i="1"/>
  <c r="AK35" i="1" s="1"/>
  <c r="AP17" i="1"/>
  <c r="X27" i="1"/>
  <c r="Z27" i="1" s="1"/>
  <c r="AP27" i="1" s="1"/>
  <c r="AP9" i="1"/>
  <c r="AK18" i="1"/>
  <c r="AP22" i="1"/>
  <c r="AP31" i="1"/>
  <c r="AR32" i="1"/>
  <c r="AT32" i="1" s="1"/>
  <c r="AQ32" i="1" s="1"/>
  <c r="N2" i="2"/>
  <c r="AR25" i="1"/>
  <c r="AT25" i="1" s="1"/>
  <c r="AQ25" i="1" s="1"/>
  <c r="M2" i="2"/>
  <c r="AP21" i="1"/>
  <c r="C39" i="1"/>
  <c r="J2" i="2"/>
  <c r="L2" i="2" s="1"/>
  <c r="C5" i="4" s="1"/>
  <c r="A4" i="2"/>
  <c r="N3" i="2"/>
  <c r="D19" i="4"/>
  <c r="AP23" i="1"/>
  <c r="F3" i="2"/>
  <c r="E19" i="4"/>
  <c r="AA23" i="1"/>
  <c r="AR23" i="1" s="1"/>
  <c r="AT23" i="1" s="1"/>
  <c r="AQ23" i="1" s="1"/>
  <c r="AR26" i="1"/>
  <c r="AT26" i="1" s="1"/>
  <c r="AQ26" i="1" s="1"/>
  <c r="AA30" i="1"/>
  <c r="AR30" i="1" s="1"/>
  <c r="AT30" i="1" s="1"/>
  <c r="AQ30" i="1" s="1"/>
  <c r="AC12" i="1" l="1"/>
  <c r="AG12" i="1" s="1"/>
  <c r="AA12" i="1"/>
  <c r="AR12" i="1" s="1"/>
  <c r="AT12" i="1" s="1"/>
  <c r="AQ12" i="1" s="1"/>
  <c r="D7" i="4"/>
  <c r="AH18" i="1"/>
  <c r="AJ18" i="1"/>
  <c r="AJ24" i="1"/>
  <c r="AH24" i="1"/>
  <c r="AH29" i="1"/>
  <c r="AJ29" i="1"/>
  <c r="AJ6" i="1"/>
  <c r="AH6" i="1"/>
  <c r="AJ31" i="1"/>
  <c r="AH31" i="1"/>
  <c r="AJ20" i="1"/>
  <c r="AH20" i="1"/>
  <c r="O2" i="2"/>
  <c r="C6" i="4" s="1"/>
  <c r="C7" i="4" s="1"/>
  <c r="AR18" i="1"/>
  <c r="AT18" i="1" s="1"/>
  <c r="AQ18" i="1" s="1"/>
  <c r="AP18" i="1"/>
  <c r="J23" i="4"/>
  <c r="I23" i="4"/>
  <c r="H23" i="4"/>
  <c r="G23" i="4"/>
  <c r="L23" i="4"/>
  <c r="K23" i="4"/>
  <c r="F23" i="4"/>
  <c r="E23" i="4"/>
  <c r="D23" i="4"/>
  <c r="C23" i="4"/>
  <c r="AJ13" i="1"/>
  <c r="AH13" i="1"/>
  <c r="AP10" i="1"/>
  <c r="AP12" i="1"/>
  <c r="AA10" i="1"/>
  <c r="AR10" i="1" s="1"/>
  <c r="AC10" i="1"/>
  <c r="AG10" i="1" s="1"/>
  <c r="AH25" i="1"/>
  <c r="AJ25" i="1"/>
  <c r="AJ5" i="1"/>
  <c r="AH5" i="1"/>
  <c r="AJ17" i="1"/>
  <c r="AH17" i="1"/>
  <c r="AH33" i="1"/>
  <c r="AJ33" i="1"/>
  <c r="AJ14" i="1"/>
  <c r="AH14" i="1"/>
  <c r="AC27" i="1"/>
  <c r="AG27" i="1" s="1"/>
  <c r="AA27" i="1"/>
  <c r="AR27" i="1" s="1"/>
  <c r="AT27" i="1" s="1"/>
  <c r="AQ27" i="1" s="1"/>
  <c r="AR3" i="1"/>
  <c r="AH7" i="1"/>
  <c r="AJ7" i="1"/>
  <c r="AJ21" i="1"/>
  <c r="AH21" i="1"/>
  <c r="AC4" i="1"/>
  <c r="AG4" i="1" s="1"/>
  <c r="AA4" i="1"/>
  <c r="AR4" i="1" s="1"/>
  <c r="AT4" i="1" s="1"/>
  <c r="AQ4" i="1" s="1"/>
  <c r="M4" i="2"/>
  <c r="E4" i="2"/>
  <c r="D4" i="2"/>
  <c r="K4" i="2"/>
  <c r="J4" i="2"/>
  <c r="L4" i="2" s="1"/>
  <c r="E5" i="4" s="1"/>
  <c r="N4" i="2"/>
  <c r="A5" i="2"/>
  <c r="AR15" i="1"/>
  <c r="AT15" i="1" s="1"/>
  <c r="AQ15" i="1" s="1"/>
  <c r="AP15" i="1"/>
  <c r="AH15" i="1"/>
  <c r="AJ15" i="1"/>
  <c r="AT10" i="1" l="1"/>
  <c r="AQ10" i="1" s="1"/>
  <c r="G4" i="2"/>
  <c r="AH10" i="1"/>
  <c r="AJ10" i="1"/>
  <c r="F4" i="2"/>
  <c r="AT3" i="1"/>
  <c r="AR35" i="1"/>
  <c r="G2" i="2"/>
  <c r="G3" i="2"/>
  <c r="I3" i="2" s="1"/>
  <c r="O4" i="2"/>
  <c r="E6" i="4" s="1"/>
  <c r="AA35" i="1"/>
  <c r="AJ12" i="1"/>
  <c r="AH12" i="1"/>
  <c r="H4" i="2"/>
  <c r="AJ27" i="1"/>
  <c r="AH27" i="1"/>
  <c r="E7" i="4"/>
  <c r="H5" i="2"/>
  <c r="A6" i="2"/>
  <c r="G5" i="2"/>
  <c r="N5" i="2"/>
  <c r="K5" i="2"/>
  <c r="J5" i="2"/>
  <c r="L5" i="2" s="1"/>
  <c r="F5" i="4" s="1"/>
  <c r="F7" i="4" s="1"/>
  <c r="E5" i="2"/>
  <c r="D5" i="2"/>
  <c r="F5" i="2" s="1"/>
  <c r="M5" i="2"/>
  <c r="O5" i="2" s="1"/>
  <c r="F6" i="4" s="1"/>
  <c r="AJ4" i="1"/>
  <c r="AJ35" i="1" s="1"/>
  <c r="AH4" i="1"/>
  <c r="H3" i="2"/>
  <c r="AG35" i="1"/>
  <c r="H2" i="2"/>
  <c r="P3" i="2" l="1"/>
  <c r="D3" i="4"/>
  <c r="D8" i="4" s="1"/>
  <c r="D18" i="4" s="1"/>
  <c r="D21" i="4" s="1"/>
  <c r="D22" i="4" s="1"/>
  <c r="I2" i="2"/>
  <c r="AT35" i="1"/>
  <c r="AQ3" i="1"/>
  <c r="AQ35" i="1" s="1"/>
  <c r="AH35" i="1"/>
  <c r="I5" i="2"/>
  <c r="M6" i="2"/>
  <c r="E6" i="2"/>
  <c r="D6" i="2"/>
  <c r="F6" i="2" s="1"/>
  <c r="K6" i="2"/>
  <c r="J6" i="2"/>
  <c r="L6" i="2" s="1"/>
  <c r="G5" i="4" s="1"/>
  <c r="A7" i="2"/>
  <c r="H6" i="2"/>
  <c r="G6" i="2"/>
  <c r="N6" i="2"/>
  <c r="I4" i="2"/>
  <c r="O6" i="2" l="1"/>
  <c r="G6" i="4" s="1"/>
  <c r="G7" i="4" s="1"/>
  <c r="C3" i="4"/>
  <c r="C8" i="4" s="1"/>
  <c r="C18" i="4" s="1"/>
  <c r="C21" i="4" s="1"/>
  <c r="P2" i="2"/>
  <c r="E3" i="4"/>
  <c r="E8" i="4" s="1"/>
  <c r="E18" i="4" s="1"/>
  <c r="E21" i="4" s="1"/>
  <c r="E22" i="4" s="1"/>
  <c r="P4" i="2"/>
  <c r="Q3" i="2"/>
  <c r="S3" i="2"/>
  <c r="W3" i="2"/>
  <c r="I6" i="2"/>
  <c r="P5" i="2"/>
  <c r="F3" i="4"/>
  <c r="F8" i="4" s="1"/>
  <c r="F18" i="4" s="1"/>
  <c r="F21" i="4" s="1"/>
  <c r="F22" i="4" s="1"/>
  <c r="H7" i="2"/>
  <c r="A8" i="2"/>
  <c r="G7" i="2"/>
  <c r="I7" i="2" s="1"/>
  <c r="N7" i="2"/>
  <c r="M7" i="2"/>
  <c r="K7" i="2"/>
  <c r="J7" i="2"/>
  <c r="L7" i="2" s="1"/>
  <c r="H5" i="4" s="1"/>
  <c r="D7" i="2"/>
  <c r="E7" i="2"/>
  <c r="U4" i="2" l="1"/>
  <c r="U5" i="2" s="1"/>
  <c r="S4" i="2"/>
  <c r="Q4" i="2"/>
  <c r="W4" i="2"/>
  <c r="F7" i="2"/>
  <c r="H3" i="4"/>
  <c r="P7" i="2"/>
  <c r="M8" i="2"/>
  <c r="O8" i="2" s="1"/>
  <c r="I6" i="4" s="1"/>
  <c r="E8" i="2"/>
  <c r="D8" i="2"/>
  <c r="K8" i="2"/>
  <c r="J8" i="2"/>
  <c r="L8" i="2" s="1"/>
  <c r="I5" i="4" s="1"/>
  <c r="N8" i="2"/>
  <c r="A9" i="2"/>
  <c r="H8" i="2"/>
  <c r="G8" i="2"/>
  <c r="I8" i="2" s="1"/>
  <c r="G3" i="4"/>
  <c r="G8" i="4" s="1"/>
  <c r="G18" i="4" s="1"/>
  <c r="G21" i="4" s="1"/>
  <c r="G22" i="4" s="1"/>
  <c r="P6" i="2"/>
  <c r="C22" i="4"/>
  <c r="C24" i="4"/>
  <c r="D24" i="4" s="1"/>
  <c r="E24" i="4" s="1"/>
  <c r="F24" i="4" s="1"/>
  <c r="H7" i="4"/>
  <c r="Q5" i="2"/>
  <c r="S5" i="2"/>
  <c r="W5" i="2"/>
  <c r="U2" i="2"/>
  <c r="U3" i="2" s="1"/>
  <c r="S2" i="2"/>
  <c r="W2" i="2"/>
  <c r="Q2" i="2"/>
  <c r="O7" i="2"/>
  <c r="H6" i="4" s="1"/>
  <c r="Q7" i="2" l="1"/>
  <c r="S7" i="2"/>
  <c r="W7" i="2"/>
  <c r="H9" i="2"/>
  <c r="A10" i="2"/>
  <c r="G9" i="2"/>
  <c r="I9" i="2" s="1"/>
  <c r="N9" i="2"/>
  <c r="J9" i="2"/>
  <c r="E9" i="2"/>
  <c r="D9" i="2"/>
  <c r="M9" i="2"/>
  <c r="K9" i="2"/>
  <c r="H8" i="4"/>
  <c r="H18" i="4" s="1"/>
  <c r="H21" i="4" s="1"/>
  <c r="H22" i="4" s="1"/>
  <c r="I3" i="4"/>
  <c r="I8" i="4" s="1"/>
  <c r="I18" i="4" s="1"/>
  <c r="I21" i="4" s="1"/>
  <c r="I22" i="4" s="1"/>
  <c r="P8" i="2"/>
  <c r="I7" i="4"/>
  <c r="G24" i="4"/>
  <c r="H24" i="4" s="1"/>
  <c r="U6" i="2"/>
  <c r="U7" i="2" s="1"/>
  <c r="S6" i="2"/>
  <c r="W6" i="2"/>
  <c r="Q6" i="2"/>
  <c r="F8" i="2"/>
  <c r="J3" i="4" l="1"/>
  <c r="M10" i="2"/>
  <c r="E10" i="2"/>
  <c r="D10" i="2"/>
  <c r="K10" i="2"/>
  <c r="J10" i="2"/>
  <c r="N10" i="2"/>
  <c r="G10" i="2"/>
  <c r="A11" i="2"/>
  <c r="H10" i="2"/>
  <c r="O9" i="2"/>
  <c r="J6" i="4" s="1"/>
  <c r="I24" i="4"/>
  <c r="F9" i="2"/>
  <c r="U8" i="2"/>
  <c r="S8" i="2"/>
  <c r="W8" i="2"/>
  <c r="Q8" i="2"/>
  <c r="L9" i="2"/>
  <c r="J5" i="4" s="1"/>
  <c r="F10" i="2" l="1"/>
  <c r="J7" i="4"/>
  <c r="O10" i="2"/>
  <c r="K6" i="4" s="1"/>
  <c r="H11" i="2"/>
  <c r="A12" i="2"/>
  <c r="G11" i="2"/>
  <c r="I11" i="2" s="1"/>
  <c r="N11" i="2"/>
  <c r="M11" i="2"/>
  <c r="K11" i="2"/>
  <c r="J11" i="2"/>
  <c r="L11" i="2" s="1"/>
  <c r="L5" i="4" s="1"/>
  <c r="E11" i="2"/>
  <c r="D11" i="2"/>
  <c r="F11" i="2" s="1"/>
  <c r="J8" i="4"/>
  <c r="J18" i="4" s="1"/>
  <c r="J21" i="4" s="1"/>
  <c r="J22" i="4" s="1"/>
  <c r="I10" i="2"/>
  <c r="P9" i="2"/>
  <c r="L10" i="2"/>
  <c r="K5" i="4" s="1"/>
  <c r="K7" i="4" s="1"/>
  <c r="K3" i="4" l="1"/>
  <c r="K8" i="4" s="1"/>
  <c r="K18" i="4" s="1"/>
  <c r="K21" i="4" s="1"/>
  <c r="K22" i="4" s="1"/>
  <c r="P10" i="2"/>
  <c r="M12" i="2"/>
  <c r="O12" i="2" s="1"/>
  <c r="E12" i="2"/>
  <c r="D12" i="2"/>
  <c r="K12" i="2"/>
  <c r="J12" i="2"/>
  <c r="L12" i="2" s="1"/>
  <c r="H12" i="2"/>
  <c r="G12" i="2"/>
  <c r="N12" i="2"/>
  <c r="O11" i="2"/>
  <c r="L6" i="4" s="1"/>
  <c r="L7" i="4" s="1"/>
  <c r="J24" i="4"/>
  <c r="K24" i="4" s="1"/>
  <c r="Q9" i="2"/>
  <c r="U9" i="2"/>
  <c r="S9" i="2"/>
  <c r="W9" i="2"/>
  <c r="L3" i="4"/>
  <c r="F12" i="2" l="1"/>
  <c r="L8" i="4"/>
  <c r="L18" i="4" s="1"/>
  <c r="L21" i="4" s="1"/>
  <c r="L22" i="4" s="1"/>
  <c r="P11" i="2"/>
  <c r="U10" i="2"/>
  <c r="S10" i="2"/>
  <c r="Q10" i="2"/>
  <c r="W10" i="2"/>
  <c r="I12" i="2"/>
  <c r="P12" i="2" s="1"/>
  <c r="Q11" i="2" l="1"/>
  <c r="S11" i="2"/>
  <c r="U11" i="2"/>
  <c r="W11" i="2"/>
  <c r="L24" i="4"/>
  <c r="U12" i="2"/>
  <c r="S12" i="2"/>
  <c r="S13" i="2" s="1"/>
  <c r="W12" i="2"/>
  <c r="W13" i="2" s="1"/>
  <c r="Q12" i="2"/>
  <c r="Q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sz val="10"/>
            <color rgb="FF000000"/>
            <rFont val="Arial"/>
          </rPr>
          <t>畝幅:60cm,通路40cmとする
	-Durian Hunter</t>
        </r>
      </text>
    </comment>
    <comment ref="Q2" authorId="0" shapeId="0" xr:uid="{00000000-0006-0000-0000-000002000000}">
      <text>
        <r>
          <rPr>
            <sz val="10"/>
            <color rgb="FF000000"/>
            <rFont val="Arial"/>
          </rPr>
          <t>植物あたりいくつ生産物を収穫できるか
	-Durian Hunter</t>
        </r>
      </text>
    </comment>
    <comment ref="R2" authorId="0" shapeId="0" xr:uid="{00000000-0006-0000-0000-000003000000}">
      <text>
        <r>
          <rPr>
            <sz val="10"/>
            <color rgb="FF000000"/>
            <rFont val="Arial"/>
          </rPr>
          <t>いくつまとめて包装するか
	-Durian Hunter</t>
        </r>
      </text>
    </comment>
  </commentList>
</comments>
</file>

<file path=xl/sharedStrings.xml><?xml version="1.0" encoding="utf-8"?>
<sst xmlns="http://schemas.openxmlformats.org/spreadsheetml/2006/main" count="358" uniqueCount="143">
  <si>
    <t>Si01</t>
  </si>
  <si>
    <t>Si02</t>
  </si>
  <si>
    <t>手動入力</t>
  </si>
  <si>
    <t>@Plant @Term(収穫サイクル)</t>
  </si>
  <si>
    <t>Si02(年1回収穫の果実)</t>
  </si>
  <si>
    <t>Si01(年0〜複数回収穫の野菜等)</t>
  </si>
  <si>
    <t>面積(㎡)</t>
  </si>
  <si>
    <t>植物数</t>
  </si>
  <si>
    <t>品目名</t>
  </si>
  <si>
    <t>種苗単価(円)</t>
  </si>
  <si>
    <t>種数/袋(個)</t>
  </si>
  <si>
    <t>発芽率</t>
  </si>
  <si>
    <t>株間(m)</t>
  </si>
  <si>
    <t>種数/箇所</t>
  </si>
  <si>
    <t>収量単位</t>
  </si>
  <si>
    <t>収量(kg)</t>
  </si>
  <si>
    <t>収量指数</t>
  </si>
  <si>
    <t>販売価格/kg(円)</t>
  </si>
  <si>
    <t>栽培開始年度</t>
  </si>
  <si>
    <t>収穫までに要する月数(month)</t>
  </si>
  <si>
    <t>収穫継続月数(months)</t>
  </si>
  <si>
    <t>生産寿命年数(year)</t>
  </si>
  <si>
    <t>商品内容量/個包装(kg)</t>
  </si>
  <si>
    <t>包装単価(円)</t>
  </si>
  <si>
    <t>収穫までに要する年数(year)</t>
  </si>
  <si>
    <t>生産寿命月数(month)</t>
  </si>
  <si>
    <t>植物数/㎡</t>
  </si>
  <si>
    <t>栽培面積/種袋(㎡)</t>
  </si>
  <si>
    <t>発芽率含む実栽培面積/種袋(㎡)</t>
  </si>
  <si>
    <t>収量/㎡(kg)</t>
  </si>
  <si>
    <t>面積</t>
  </si>
  <si>
    <t>収量(kg)/term</t>
  </si>
  <si>
    <t>売上/term</t>
  </si>
  <si>
    <t>種コスト/term</t>
  </si>
  <si>
    <t xml:space="preserve">包装数(個) </t>
  </si>
  <si>
    <t>包装コスト/term</t>
  </si>
  <si>
    <t>売上/収穫１か月分</t>
  </si>
  <si>
    <t>売上発生年度</t>
  </si>
  <si>
    <t>利益(円)</t>
  </si>
  <si>
    <t>必要種袋数(個)</t>
  </si>
  <si>
    <t>利益/term</t>
  </si>
  <si>
    <t>利益(円)/term</t>
  </si>
  <si>
    <t>ニンジン(1)</t>
  </si>
  <si>
    <t>plant</t>
  </si>
  <si>
    <t>ゴボウ</t>
  </si>
  <si>
    <t>レモン</t>
  </si>
  <si>
    <t>㎡</t>
  </si>
  <si>
    <t>晩白柚</t>
  </si>
  <si>
    <t>アボカド</t>
  </si>
  <si>
    <t>葉ネギ</t>
  </si>
  <si>
    <t>ニンジン(5)</t>
  </si>
  <si>
    <t>合計</t>
  </si>
  <si>
    <t>品目数</t>
  </si>
  <si>
    <t>年数</t>
  </si>
  <si>
    <t>野菜販売見込指数</t>
  </si>
  <si>
    <t>果実販売見込指数</t>
  </si>
  <si>
    <t>野菜面積(㎡)</t>
  </si>
  <si>
    <t>果実面積(㎡)</t>
  </si>
  <si>
    <t>面積合計(㎡)</t>
  </si>
  <si>
    <t>野菜売上</t>
  </si>
  <si>
    <t>果実売上</t>
  </si>
  <si>
    <t>売上合計</t>
  </si>
  <si>
    <t>野菜種苗費</t>
  </si>
  <si>
    <t>果実種苗費</t>
  </si>
  <si>
    <t>種苗費合計</t>
  </si>
  <si>
    <t>野菜包装費</t>
  </si>
  <si>
    <t>果実包装費</t>
  </si>
  <si>
    <t>包装費合計</t>
  </si>
  <si>
    <t>粗利益</t>
  </si>
  <si>
    <t>粗利率</t>
  </si>
  <si>
    <t>経営費</t>
  </si>
  <si>
    <t>所得率</t>
  </si>
  <si>
    <t>初期費用</t>
  </si>
  <si>
    <t>営業利益</t>
  </si>
  <si>
    <t>人件費</t>
  </si>
  <si>
    <t>労働分配率</t>
  </si>
  <si>
    <t>平均値</t>
  </si>
  <si>
    <t>No.</t>
  </si>
  <si>
    <t>項目</t>
  </si>
  <si>
    <t>月額</t>
  </si>
  <si>
    <t>年間</t>
  </si>
  <si>
    <t>備考</t>
  </si>
  <si>
    <t>土地賃料</t>
  </si>
  <si>
    <t>地代家賃</t>
  </si>
  <si>
    <t>水道代</t>
  </si>
  <si>
    <t>水道光熱費</t>
  </si>
  <si>
    <t>電気代</t>
  </si>
  <si>
    <t>ガス代</t>
  </si>
  <si>
    <t>燃料費</t>
  </si>
  <si>
    <t>車両修繕費</t>
  </si>
  <si>
    <t>ガソリン代</t>
  </si>
  <si>
    <t>家賃</t>
  </si>
  <si>
    <t>肥料費</t>
  </si>
  <si>
    <t>本人の生活費も含む</t>
  </si>
  <si>
    <t>旅費交通費</t>
  </si>
  <si>
    <t>支払手数料</t>
  </si>
  <si>
    <t>営業外収益</t>
  </si>
  <si>
    <t>受取利息</t>
  </si>
  <si>
    <t>営業外費用</t>
  </si>
  <si>
    <t>支払利息</t>
  </si>
  <si>
    <t>融資返済時の支払利息</t>
  </si>
  <si>
    <t>実効税率</t>
  </si>
  <si>
    <t>※2019年12月期</t>
  </si>
  <si>
    <t>減価償却費(初期費用として1年目から計上)</t>
  </si>
  <si>
    <t>購入品名</t>
  </si>
  <si>
    <t>価格</t>
  </si>
  <si>
    <t>数量</t>
  </si>
  <si>
    <t>小計</t>
  </si>
  <si>
    <t>償却年数</t>
  </si>
  <si>
    <t>年額</t>
  </si>
  <si>
    <t>軽トラ</t>
  </si>
  <si>
    <t>●トン搭載可能</t>
  </si>
  <si>
    <t>■　利益計画</t>
  </si>
  <si>
    <t>年度</t>
  </si>
  <si>
    <t>売上高</t>
  </si>
  <si>
    <t>売上原価</t>
  </si>
  <si>
    <t>種苗費</t>
  </si>
  <si>
    <t>包装費</t>
  </si>
  <si>
    <t>売上原価合計</t>
  </si>
  <si>
    <t>農業粗収益(売上総利益,粗利)</t>
  </si>
  <si>
    <t>農業経営費(販売費および一般管理費)</t>
  </si>
  <si>
    <t>賃料</t>
  </si>
  <si>
    <t>農業経営費合計</t>
  </si>
  <si>
    <t>経常利益</t>
  </si>
  <si>
    <t>税金</t>
  </si>
  <si>
    <t>減価償却費</t>
  </si>
  <si>
    <t>キャッシュフロー(返済可能額)</t>
  </si>
  <si>
    <t>1</t>
  </si>
  <si>
    <t>0</t>
  </si>
  <si>
    <t>250</t>
  </si>
  <si>
    <t>9,500,000</t>
  </si>
  <si>
    <t>4,236</t>
  </si>
  <si>
    <t>96,923</t>
  </si>
  <si>
    <t>4</t>
  </si>
  <si>
    <t>50,000</t>
  </si>
  <si>
    <t>22,500</t>
  </si>
  <si>
    <t>8</t>
  </si>
  <si>
    <t>10,404</t>
  </si>
  <si>
    <t>3</t>
  </si>
  <si>
    <t>223</t>
  </si>
  <si>
    <t>72,000</t>
  </si>
  <si>
    <t>45</t>
  </si>
  <si>
    <t>18,000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</si>
</sst>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8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0"/>
      <name val="Meiryo UI"/>
      <family val="3"/>
      <charset val="128"/>
    </font>
    <font>
      <sz val="10"/>
      <color rgb="FF000000"/>
      <name val="Meiryo UI"/>
      <family val="3"/>
      <charset val="128"/>
    </font>
    <font>
      <sz val="7"/>
      <name val="Meiryo UI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1C232"/>
        <bgColor rgb="FFF1C232"/>
      </patternFill>
    </fill>
    <fill>
      <patternFill patternType="solid">
        <fgColor rgb="FF00FFFF"/>
        <bgColor rgb="FF00FFFF"/>
      </patternFill>
    </fill>
    <fill>
      <patternFill patternType="solid">
        <fgColor rgb="FFD9EAD3"/>
        <bgColor rgb="FFD9EAD3"/>
      </patternFill>
    </fill>
    <fill>
      <patternFill patternType="solid">
        <fgColor rgb="FF9FC5E8"/>
        <bgColor rgb="FF9FC5E8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rgb="FF00FF00"/>
        <bgColor rgb="FF00FF00"/>
      </patternFill>
    </fill>
    <fill>
      <patternFill patternType="solid">
        <fgColor rgb="FFF4CCCC"/>
        <bgColor rgb="FFF4CCCC"/>
      </patternFill>
    </fill>
  </fills>
  <borders count="24">
    <border>
      <left/>
      <right/>
      <top/>
      <bottom/>
      <diagonal/>
    </border>
    <border>
      <left style="thick">
        <color rgb="FF6AA84F"/>
      </left>
      <right/>
      <top style="thick">
        <color rgb="FF6AA84F"/>
      </top>
      <bottom/>
      <diagonal/>
    </border>
    <border>
      <left/>
      <right/>
      <top style="thick">
        <color rgb="FF6AA84F"/>
      </top>
      <bottom/>
      <diagonal/>
    </border>
    <border>
      <left/>
      <right style="thick">
        <color rgb="FF6AA84F"/>
      </right>
      <top style="thick">
        <color rgb="FF6AA84F"/>
      </top>
      <bottom/>
      <diagonal/>
    </border>
    <border>
      <left style="thick">
        <color rgb="FF6AA84F"/>
      </left>
      <right/>
      <top/>
      <bottom/>
      <diagonal/>
    </border>
    <border>
      <left/>
      <right style="thick">
        <color rgb="FF6AA84F"/>
      </right>
      <top/>
      <bottom/>
      <diagonal/>
    </border>
    <border>
      <left/>
      <right/>
      <top/>
      <bottom style="thick">
        <color rgb="FF6AA84F"/>
      </bottom>
      <diagonal/>
    </border>
    <border>
      <left/>
      <right style="thick">
        <color rgb="FF6AA84F"/>
      </right>
      <top/>
      <bottom style="thick">
        <color rgb="FF6AA84F"/>
      </bottom>
      <diagonal/>
    </border>
    <border>
      <left style="thick">
        <color rgb="FF0000FF"/>
      </left>
      <right/>
      <top style="thick">
        <color rgb="FF0000FF"/>
      </top>
      <bottom style="thick">
        <color rgb="FF0000FF"/>
      </bottom>
      <diagonal/>
    </border>
    <border>
      <left/>
      <right/>
      <top style="thick">
        <color rgb="FF0000FF"/>
      </top>
      <bottom style="thick">
        <color rgb="FF0000FF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08">
    <xf numFmtId="0" fontId="0" fillId="0" borderId="0" xfId="0" applyFont="1" applyAlignment="1"/>
    <xf numFmtId="0" fontId="1" fillId="0" borderId="0" xfId="0" applyFont="1"/>
    <xf numFmtId="3" fontId="1" fillId="0" borderId="0" xfId="0" applyNumberFormat="1" applyFont="1"/>
    <xf numFmtId="0" fontId="1" fillId="7" borderId="18" xfId="0" applyFont="1" applyFill="1" applyBorder="1"/>
    <xf numFmtId="3" fontId="1" fillId="7" borderId="18" xfId="0" applyNumberFormat="1" applyFont="1" applyFill="1" applyBorder="1"/>
    <xf numFmtId="0" fontId="1" fillId="0" borderId="18" xfId="0" applyFont="1" applyBorder="1"/>
    <xf numFmtId="0" fontId="1" fillId="4" borderId="18" xfId="0" applyFont="1" applyFill="1" applyBorder="1"/>
    <xf numFmtId="3" fontId="1" fillId="0" borderId="18" xfId="0" applyNumberFormat="1" applyFont="1" applyBorder="1"/>
    <xf numFmtId="177" fontId="1" fillId="0" borderId="18" xfId="0" applyNumberFormat="1" applyFont="1" applyBorder="1"/>
    <xf numFmtId="4" fontId="1" fillId="0" borderId="18" xfId="0" applyNumberFormat="1" applyFont="1" applyBorder="1"/>
    <xf numFmtId="0" fontId="1" fillId="3" borderId="18" xfId="0" applyFont="1" applyFill="1" applyBorder="1"/>
    <xf numFmtId="177" fontId="1" fillId="3" borderId="18" xfId="0" applyNumberFormat="1" applyFont="1" applyFill="1" applyBorder="1"/>
    <xf numFmtId="4" fontId="1" fillId="3" borderId="18" xfId="0" applyNumberFormat="1" applyFont="1" applyFill="1" applyBorder="1"/>
    <xf numFmtId="0" fontId="1" fillId="4" borderId="18" xfId="0" applyFont="1" applyFill="1" applyBorder="1" applyAlignment="1">
      <alignment wrapText="1"/>
    </xf>
    <xf numFmtId="0" fontId="2" fillId="8" borderId="18" xfId="0" applyFont="1" applyFill="1" applyBorder="1"/>
    <xf numFmtId="0" fontId="1" fillId="8" borderId="18" xfId="0" applyFont="1" applyFill="1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10" fontId="1" fillId="4" borderId="18" xfId="0" applyNumberFormat="1" applyFont="1" applyFill="1" applyBorder="1" applyAlignment="1">
      <alignment horizontal="left" vertical="top" wrapText="1"/>
    </xf>
    <xf numFmtId="0" fontId="1" fillId="7" borderId="18" xfId="0" applyFont="1" applyFill="1" applyBorder="1" applyAlignment="1">
      <alignment horizontal="left" vertical="top"/>
    </xf>
    <xf numFmtId="0" fontId="1" fillId="7" borderId="18" xfId="0" applyFont="1" applyFill="1" applyBorder="1" applyAlignment="1">
      <alignment horizontal="left" vertical="top" wrapText="1"/>
    </xf>
    <xf numFmtId="0" fontId="1" fillId="4" borderId="18" xfId="0" applyFont="1" applyFill="1" applyBorder="1" applyAlignment="1">
      <alignment horizontal="left" vertical="top"/>
    </xf>
    <xf numFmtId="3" fontId="1" fillId="4" borderId="18" xfId="0" applyNumberFormat="1" applyFont="1" applyFill="1" applyBorder="1" applyAlignment="1">
      <alignment horizontal="left" vertical="top"/>
    </xf>
    <xf numFmtId="0" fontId="1" fillId="4" borderId="18" xfId="0" applyFont="1" applyFill="1" applyBorder="1" applyAlignment="1">
      <alignment horizontal="left" vertical="top" wrapText="1"/>
    </xf>
    <xf numFmtId="3" fontId="1" fillId="0" borderId="18" xfId="0" applyNumberFormat="1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2" fillId="8" borderId="0" xfId="0" applyFont="1" applyFill="1" applyAlignment="1">
      <alignment horizontal="left" vertical="top"/>
    </xf>
    <xf numFmtId="0" fontId="2" fillId="8" borderId="18" xfId="0" applyFont="1" applyFill="1" applyBorder="1" applyAlignment="1">
      <alignment horizontal="left" vertical="top"/>
    </xf>
    <xf numFmtId="0" fontId="2" fillId="8" borderId="18" xfId="0" applyFont="1" applyFill="1" applyBorder="1" applyAlignment="1">
      <alignment horizontal="left" vertical="top" wrapText="1"/>
    </xf>
    <xf numFmtId="0" fontId="1" fillId="8" borderId="18" xfId="0" applyFont="1" applyFill="1" applyBorder="1" applyAlignment="1">
      <alignment horizontal="left" vertical="top" wrapText="1"/>
    </xf>
    <xf numFmtId="3" fontId="2" fillId="8" borderId="18" xfId="0" applyNumberFormat="1" applyFont="1" applyFill="1" applyBorder="1" applyAlignment="1">
      <alignment horizontal="left" vertical="top" wrapText="1"/>
    </xf>
    <xf numFmtId="0" fontId="1" fillId="0" borderId="0" xfId="0" applyFont="1" applyAlignment="1"/>
    <xf numFmtId="0" fontId="1" fillId="9" borderId="18" xfId="0" applyFont="1" applyFill="1" applyBorder="1"/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  <xf numFmtId="176" fontId="3" fillId="4" borderId="1" xfId="0" applyNumberFormat="1" applyFont="1" applyFill="1" applyBorder="1"/>
    <xf numFmtId="2" fontId="3" fillId="4" borderId="2" xfId="0" applyNumberFormat="1" applyFont="1" applyFill="1" applyBorder="1"/>
    <xf numFmtId="0" fontId="3" fillId="4" borderId="2" xfId="0" applyFont="1" applyFill="1" applyBorder="1"/>
    <xf numFmtId="176" fontId="3" fillId="4" borderId="2" xfId="0" applyNumberFormat="1" applyFont="1" applyFill="1" applyBorder="1"/>
    <xf numFmtId="0" fontId="3" fillId="4" borderId="3" xfId="0" applyFont="1" applyFill="1" applyBorder="1"/>
    <xf numFmtId="0" fontId="3" fillId="0" borderId="0" xfId="0" applyFont="1"/>
    <xf numFmtId="0" fontId="4" fillId="0" borderId="0" xfId="0" applyFont="1" applyAlignment="1"/>
    <xf numFmtId="0" fontId="3" fillId="5" borderId="0" xfId="0" applyFont="1" applyFill="1"/>
    <xf numFmtId="2" fontId="3" fillId="5" borderId="0" xfId="0" applyNumberFormat="1" applyFont="1" applyFill="1"/>
    <xf numFmtId="1" fontId="3" fillId="3" borderId="0" xfId="0" applyNumberFormat="1" applyFont="1" applyFill="1"/>
    <xf numFmtId="1" fontId="3" fillId="2" borderId="0" xfId="0" applyNumberFormat="1" applyFont="1" applyFill="1"/>
    <xf numFmtId="176" fontId="3" fillId="2" borderId="0" xfId="0" applyNumberFormat="1" applyFont="1" applyFill="1"/>
    <xf numFmtId="3" fontId="3" fillId="2" borderId="0" xfId="0" applyNumberFormat="1" applyFont="1" applyFill="1"/>
    <xf numFmtId="0" fontId="5" fillId="2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5" fillId="4" borderId="0" xfId="0" applyFont="1" applyFill="1" applyAlignment="1">
      <alignment vertical="top" wrapText="1"/>
    </xf>
    <xf numFmtId="176" fontId="5" fillId="4" borderId="4" xfId="0" applyNumberFormat="1" applyFont="1" applyFill="1" applyBorder="1" applyAlignment="1">
      <alignment vertical="top" wrapText="1"/>
    </xf>
    <xf numFmtId="2" fontId="5" fillId="4" borderId="0" xfId="0" applyNumberFormat="1" applyFont="1" applyFill="1" applyAlignment="1">
      <alignment vertical="top" wrapText="1"/>
    </xf>
    <xf numFmtId="176" fontId="5" fillId="4" borderId="0" xfId="0" applyNumberFormat="1" applyFont="1" applyFill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5" borderId="0" xfId="0" applyFont="1" applyFill="1" applyAlignment="1">
      <alignment vertical="top" wrapText="1"/>
    </xf>
    <xf numFmtId="2" fontId="5" fillId="5" borderId="0" xfId="0" applyNumberFormat="1" applyFont="1" applyFill="1" applyAlignment="1">
      <alignment vertical="top" wrapText="1"/>
    </xf>
    <xf numFmtId="1" fontId="5" fillId="3" borderId="0" xfId="0" applyNumberFormat="1" applyFont="1" applyFill="1" applyAlignment="1">
      <alignment vertical="top" wrapText="1"/>
    </xf>
    <xf numFmtId="1" fontId="5" fillId="2" borderId="0" xfId="0" applyNumberFormat="1" applyFont="1" applyFill="1" applyAlignment="1">
      <alignment vertical="top" wrapText="1"/>
    </xf>
    <xf numFmtId="176" fontId="5" fillId="2" borderId="0" xfId="0" applyNumberFormat="1" applyFont="1" applyFill="1" applyAlignment="1">
      <alignment vertical="top" wrapText="1"/>
    </xf>
    <xf numFmtId="3" fontId="5" fillId="2" borderId="0" xfId="0" applyNumberFormat="1" applyFont="1" applyFill="1" applyAlignment="1">
      <alignment vertical="top" wrapText="1"/>
    </xf>
    <xf numFmtId="1" fontId="3" fillId="4" borderId="0" xfId="0" applyNumberFormat="1" applyFont="1" applyFill="1"/>
    <xf numFmtId="2" fontId="3" fillId="4" borderId="0" xfId="0" applyNumberFormat="1" applyFont="1" applyFill="1"/>
    <xf numFmtId="176" fontId="3" fillId="4" borderId="0" xfId="0" applyNumberFormat="1" applyFont="1" applyFill="1"/>
    <xf numFmtId="0" fontId="3" fillId="4" borderId="5" xfId="0" applyFont="1" applyFill="1" applyBorder="1"/>
    <xf numFmtId="2" fontId="3" fillId="0" borderId="0" xfId="0" applyNumberFormat="1" applyFont="1"/>
    <xf numFmtId="3" fontId="3" fillId="0" borderId="0" xfId="0" applyNumberFormat="1" applyFont="1"/>
    <xf numFmtId="0" fontId="3" fillId="4" borderId="0" xfId="0" applyFont="1" applyFill="1" applyAlignment="1"/>
    <xf numFmtId="0" fontId="3" fillId="4" borderId="6" xfId="0" applyFont="1" applyFill="1" applyBorder="1"/>
    <xf numFmtId="0" fontId="3" fillId="4" borderId="7" xfId="0" applyFont="1" applyFill="1" applyBorder="1"/>
    <xf numFmtId="1" fontId="3" fillId="4" borderId="6" xfId="0" applyNumberFormat="1" applyFont="1" applyFill="1" applyBorder="1"/>
    <xf numFmtId="2" fontId="3" fillId="4" borderId="6" xfId="0" applyNumberFormat="1" applyFont="1" applyFill="1" applyBorder="1"/>
    <xf numFmtId="176" fontId="3" fillId="4" borderId="6" xfId="0" applyNumberFormat="1" applyFont="1" applyFill="1" applyBorder="1"/>
    <xf numFmtId="176" fontId="3" fillId="0" borderId="0" xfId="0" applyNumberFormat="1" applyFont="1"/>
    <xf numFmtId="1" fontId="3" fillId="0" borderId="0" xfId="0" applyNumberFormat="1" applyFont="1"/>
    <xf numFmtId="0" fontId="3" fillId="6" borderId="8" xfId="0" applyFont="1" applyFill="1" applyBorder="1"/>
    <xf numFmtId="0" fontId="3" fillId="0" borderId="9" xfId="0" applyFont="1" applyBorder="1"/>
    <xf numFmtId="176" fontId="3" fillId="0" borderId="9" xfId="0" applyNumberFormat="1" applyFont="1" applyBorder="1"/>
    <xf numFmtId="2" fontId="3" fillId="0" borderId="9" xfId="0" applyNumberFormat="1" applyFont="1" applyBorder="1"/>
    <xf numFmtId="3" fontId="3" fillId="0" borderId="9" xfId="0" applyNumberFormat="1" applyFont="1" applyBorder="1"/>
    <xf numFmtId="2" fontId="3" fillId="0" borderId="0" xfId="0" applyNumberFormat="1" applyFont="1" applyAlignment="1"/>
    <xf numFmtId="0" fontId="3" fillId="0" borderId="0" xfId="0" applyFont="1" applyAlignment="1"/>
    <xf numFmtId="0" fontId="3" fillId="6" borderId="10" xfId="0" applyFont="1" applyFill="1" applyBorder="1"/>
    <xf numFmtId="0" fontId="3" fillId="6" borderId="11" xfId="0" applyFont="1" applyFill="1" applyBorder="1"/>
    <xf numFmtId="0" fontId="3" fillId="6" borderId="12" xfId="0" applyFont="1" applyFill="1" applyBorder="1"/>
    <xf numFmtId="0" fontId="3" fillId="2" borderId="13" xfId="0" applyFont="1" applyFill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1" fillId="9" borderId="0" xfId="0" applyFont="1" applyFill="1" applyAlignment="1">
      <alignment wrapText="1"/>
    </xf>
    <xf numFmtId="0" fontId="0" fillId="0" borderId="0" xfId="0" applyFont="1" applyAlignment="1"/>
    <xf numFmtId="0" fontId="1" fillId="0" borderId="21" xfId="0" applyFont="1" applyBorder="1" applyAlignment="1">
      <alignment vertical="top" wrapText="1"/>
    </xf>
    <xf numFmtId="0" fontId="1" fillId="0" borderId="22" xfId="0" applyFont="1" applyBorder="1"/>
    <xf numFmtId="0" fontId="1" fillId="0" borderId="19" xfId="0" applyFont="1" applyBorder="1" applyAlignment="1">
      <alignment wrapText="1"/>
    </xf>
    <xf numFmtId="0" fontId="1" fillId="0" borderId="20" xfId="0" applyFont="1" applyBorder="1"/>
    <xf numFmtId="0" fontId="1" fillId="0" borderId="0" xfId="0" applyFont="1" applyAlignment="1">
      <alignment wrapText="1"/>
    </xf>
    <xf numFmtId="0" fontId="1" fillId="0" borderId="21" xfId="0" applyFont="1" applyBorder="1" applyAlignment="1">
      <alignment vertical="center" wrapText="1"/>
    </xf>
    <xf numFmtId="0" fontId="1" fillId="0" borderId="23" xfId="0" applyFont="1" applyBorder="1"/>
    <xf numFmtId="0" fontId="2" fillId="0" borderId="19" xfId="0" applyFont="1" applyBorder="1"/>
    <xf numFmtId="0" fontId="2" fillId="0" borderId="19" xfId="0" applyFont="1" applyBorder="1" applyAlignment="1">
      <alignment wrapText="1"/>
    </xf>
    <xf numFmtId="0" fontId="1" fillId="0" borderId="19" xfId="0" applyFont="1" applyBorder="1"/>
    <xf numFmtId="38" fontId="1" fillId="4" borderId="18" xfId="1" applyFont="1" applyFill="1" applyBorder="1" applyAlignment="1"/>
    <xf numFmtId="38" fontId="1" fillId="4" borderId="18" xfId="1" applyFont="1" applyFill="1" applyBorder="1" applyAlignment="1">
      <alignment wrapText="1"/>
    </xf>
    <xf numFmtId="38" fontId="2" fillId="8" borderId="18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T239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6" sqref="C6"/>
    </sheetView>
  </sheetViews>
  <sheetFormatPr defaultColWidth="14.4609375" defaultRowHeight="15" customHeight="1" x14ac:dyDescent="0.35"/>
  <cols>
    <col min="1" max="1" width="5.4609375" style="43" customWidth="1"/>
    <col min="2" max="2" width="5.84375" style="43" customWidth="1"/>
    <col min="3" max="3" width="11" style="43" customWidth="1"/>
    <col min="4" max="4" width="5.53515625" style="43" customWidth="1"/>
    <col min="5" max="5" width="6.4609375" style="43" customWidth="1"/>
    <col min="6" max="6" width="5.4609375" style="43" customWidth="1"/>
    <col min="7" max="7" width="6.3046875" style="43" customWidth="1"/>
    <col min="8" max="8" width="6" style="43" customWidth="1"/>
    <col min="9" max="9" width="7.53515625" style="43" customWidth="1"/>
    <col min="10" max="11" width="5" style="43" customWidth="1"/>
    <col min="12" max="13" width="5.15234375" style="43" customWidth="1"/>
    <col min="14" max="14" width="5.69140625" style="43" customWidth="1"/>
    <col min="15" max="16" width="5.3046875" style="43" customWidth="1"/>
    <col min="17" max="17" width="5.69140625" style="43" customWidth="1"/>
    <col min="18" max="18" width="4.69140625" style="43" customWidth="1"/>
    <col min="19" max="19" width="5.3046875" style="43" customWidth="1"/>
    <col min="20" max="20" width="6.4609375" style="43" customWidth="1"/>
    <col min="21" max="21" width="7.765625" style="43" customWidth="1"/>
    <col min="22" max="22" width="6.15234375" style="43" customWidth="1"/>
    <col min="23" max="23" width="6.3046875" style="43" customWidth="1"/>
    <col min="24" max="24" width="5" style="43" customWidth="1"/>
    <col min="25" max="25" width="4.69140625" style="43" customWidth="1"/>
    <col min="26" max="26" width="7.23046875" style="43" bestFit="1" customWidth="1"/>
    <col min="27" max="27" width="8.3046875" style="43" bestFit="1" customWidth="1"/>
    <col min="28" max="28" width="8.23046875" style="43" customWidth="1"/>
    <col min="29" max="29" width="6.84375" style="43" bestFit="1" customWidth="1"/>
    <col min="30" max="30" width="6.15234375" style="43" customWidth="1"/>
    <col min="31" max="31" width="5.15234375" style="43" customWidth="1"/>
    <col min="32" max="32" width="7.84375" style="43" customWidth="1"/>
    <col min="33" max="33" width="9.61328125" style="43" customWidth="1"/>
    <col min="34" max="34" width="10.07421875" style="43" customWidth="1"/>
    <col min="35" max="35" width="6.3046875" style="43" customWidth="1"/>
    <col min="36" max="36" width="10.84375" style="43" customWidth="1"/>
    <col min="37" max="37" width="8.765625" style="43" customWidth="1"/>
    <col min="38" max="38" width="5.4609375" style="43" customWidth="1"/>
    <col min="39" max="39" width="10" style="43" bestFit="1" customWidth="1"/>
    <col min="40" max="40" width="7.4609375" style="43" customWidth="1"/>
    <col min="41" max="41" width="11.15234375" style="43" bestFit="1" customWidth="1"/>
    <col min="42" max="42" width="8.3046875" style="43" bestFit="1" customWidth="1"/>
    <col min="43" max="43" width="10" style="43" bestFit="1" customWidth="1"/>
    <col min="44" max="44" width="11.15234375" style="43" bestFit="1" customWidth="1"/>
    <col min="45" max="45" width="8.84375" style="43" customWidth="1"/>
    <col min="46" max="46" width="11.15234375" style="43" bestFit="1" customWidth="1"/>
    <col min="47" max="16384" width="14.4609375" style="43"/>
  </cols>
  <sheetData>
    <row r="1" spans="1:46" ht="15.75" customHeight="1" x14ac:dyDescent="0.35">
      <c r="A1" s="34" t="s">
        <v>0</v>
      </c>
      <c r="B1" s="35" t="s">
        <v>1</v>
      </c>
      <c r="C1" s="36"/>
      <c r="D1" s="37" t="s">
        <v>2</v>
      </c>
      <c r="E1" s="38"/>
      <c r="F1" s="39"/>
      <c r="G1" s="38"/>
      <c r="H1" s="39"/>
      <c r="I1" s="39"/>
      <c r="J1" s="39"/>
      <c r="K1" s="40"/>
      <c r="L1" s="39"/>
      <c r="M1" s="39"/>
      <c r="N1" s="39"/>
      <c r="O1" s="39"/>
      <c r="P1" s="39"/>
      <c r="Q1" s="39"/>
      <c r="R1" s="41"/>
      <c r="S1" s="42"/>
      <c r="T1" s="42"/>
      <c r="U1" s="42"/>
      <c r="W1" s="42"/>
      <c r="X1" s="42"/>
      <c r="Y1" s="44" t="s">
        <v>3</v>
      </c>
      <c r="Z1" s="45"/>
      <c r="AA1" s="44"/>
      <c r="AB1" s="35" t="s">
        <v>4</v>
      </c>
      <c r="AC1" s="35"/>
      <c r="AD1" s="35"/>
      <c r="AE1" s="35"/>
      <c r="AF1" s="35"/>
      <c r="AG1" s="46"/>
      <c r="AH1" s="46"/>
      <c r="AI1" s="35"/>
      <c r="AJ1" s="35"/>
      <c r="AK1" s="34" t="s">
        <v>5</v>
      </c>
      <c r="AL1" s="34"/>
      <c r="AM1" s="34"/>
      <c r="AN1" s="34"/>
      <c r="AO1" s="47"/>
      <c r="AP1" s="34"/>
      <c r="AQ1" s="48"/>
      <c r="AR1" s="34"/>
      <c r="AS1" s="49"/>
      <c r="AT1" s="49"/>
    </row>
    <row r="2" spans="1:46" ht="89.25" customHeight="1" x14ac:dyDescent="0.35">
      <c r="A2" s="50" t="s">
        <v>6</v>
      </c>
      <c r="B2" s="51" t="s">
        <v>7</v>
      </c>
      <c r="C2" s="52" t="s">
        <v>8</v>
      </c>
      <c r="D2" s="53" t="s">
        <v>9</v>
      </c>
      <c r="E2" s="52" t="s">
        <v>10</v>
      </c>
      <c r="F2" s="52" t="s">
        <v>11</v>
      </c>
      <c r="G2" s="54" t="s">
        <v>12</v>
      </c>
      <c r="H2" s="52" t="s">
        <v>13</v>
      </c>
      <c r="I2" s="52" t="s">
        <v>14</v>
      </c>
      <c r="J2" s="52" t="s">
        <v>15</v>
      </c>
      <c r="K2" s="55" t="s">
        <v>16</v>
      </c>
      <c r="L2" s="52" t="s">
        <v>17</v>
      </c>
      <c r="M2" s="52" t="s">
        <v>18</v>
      </c>
      <c r="N2" s="52" t="s">
        <v>19</v>
      </c>
      <c r="O2" s="52" t="s">
        <v>20</v>
      </c>
      <c r="P2" s="52" t="s">
        <v>21</v>
      </c>
      <c r="Q2" s="52" t="s">
        <v>22</v>
      </c>
      <c r="R2" s="56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57" t="s">
        <v>28</v>
      </c>
      <c r="X2" s="57" t="s">
        <v>29</v>
      </c>
      <c r="Y2" s="58" t="s">
        <v>30</v>
      </c>
      <c r="Z2" s="59" t="s">
        <v>31</v>
      </c>
      <c r="AA2" s="58" t="s">
        <v>32</v>
      </c>
      <c r="AB2" s="51" t="s">
        <v>30</v>
      </c>
      <c r="AC2" s="51" t="s">
        <v>31</v>
      </c>
      <c r="AD2" s="51" t="s">
        <v>33</v>
      </c>
      <c r="AE2" s="51" t="s">
        <v>34</v>
      </c>
      <c r="AF2" s="51" t="s">
        <v>35</v>
      </c>
      <c r="AG2" s="60" t="s">
        <v>32</v>
      </c>
      <c r="AH2" s="60" t="s">
        <v>36</v>
      </c>
      <c r="AI2" s="51" t="s">
        <v>37</v>
      </c>
      <c r="AJ2" s="51" t="s">
        <v>38</v>
      </c>
      <c r="AK2" s="50" t="s">
        <v>7</v>
      </c>
      <c r="AL2" s="50" t="s">
        <v>39</v>
      </c>
      <c r="AM2" s="50" t="s">
        <v>33</v>
      </c>
      <c r="AN2" s="50" t="s">
        <v>34</v>
      </c>
      <c r="AO2" s="61" t="s">
        <v>35</v>
      </c>
      <c r="AP2" s="50" t="s">
        <v>31</v>
      </c>
      <c r="AQ2" s="62" t="s">
        <v>40</v>
      </c>
      <c r="AR2" s="50" t="s">
        <v>32</v>
      </c>
      <c r="AS2" s="63" t="s">
        <v>37</v>
      </c>
      <c r="AT2" s="63" t="s">
        <v>41</v>
      </c>
    </row>
    <row r="3" spans="1:46" ht="15.75" customHeight="1" x14ac:dyDescent="0.35">
      <c r="A3" s="39">
        <v>1000</v>
      </c>
      <c r="B3" s="39">
        <v>0</v>
      </c>
      <c r="C3" s="41" t="s">
        <v>42</v>
      </c>
      <c r="D3" s="64">
        <v>387</v>
      </c>
      <c r="E3" s="36">
        <v>2000</v>
      </c>
      <c r="F3" s="36">
        <v>0.6</v>
      </c>
      <c r="G3" s="65">
        <v>0.1</v>
      </c>
      <c r="H3" s="36">
        <v>3</v>
      </c>
      <c r="I3" s="36" t="s">
        <v>43</v>
      </c>
      <c r="J3" s="36">
        <v>4.75</v>
      </c>
      <c r="K3" s="66">
        <v>0.6</v>
      </c>
      <c r="L3" s="36">
        <v>200</v>
      </c>
      <c r="M3" s="36">
        <v>1</v>
      </c>
      <c r="N3" s="36">
        <v>4</v>
      </c>
      <c r="O3" s="36">
        <v>1</v>
      </c>
      <c r="P3" s="36">
        <v>1</v>
      </c>
      <c r="Q3" s="36">
        <v>0.03</v>
      </c>
      <c r="R3" s="67">
        <v>5</v>
      </c>
      <c r="S3" s="42" t="s">
        <v>127</v>
      </c>
      <c r="T3" s="42">
        <f t="shared" ref="T3:T33" si="0">IF(P3=1, N3+O3+1,IF(P3=30,361,P3*12+1))</f>
        <v>6</v>
      </c>
      <c r="U3" s="68">
        <f t="shared" ref="U3:U33" si="1">IF(ISERROR(1/G3/G3),0, 1/G3/G3)</f>
        <v>100</v>
      </c>
      <c r="V3" s="68">
        <f t="shared" ref="V3:V33" si="2">IF(ISERROR(G3*G3*E3/H3),0,G3*G3*E3/H3)</f>
        <v>6.6666666666666679</v>
      </c>
      <c r="W3" s="42">
        <f t="shared" ref="W3:W33" si="3">IF(ISERROR(V3*F3),0,V3*F3)</f>
        <v>4.0000000000000009</v>
      </c>
      <c r="X3" s="42">
        <f t="shared" ref="X3:X33" si="4">IF(I3="㎡",J3,IF(I3="plant",$U3*J3,0))</f>
        <v>475</v>
      </c>
      <c r="Y3" s="42">
        <f t="shared" ref="Y3:Y33" si="5">G3*G3</f>
        <v>1.0000000000000002E-2</v>
      </c>
      <c r="Z3" s="68">
        <f t="shared" ref="Z3:Z33" si="6">IF(ISERROR(X3/U3*K3),0, X3/U3*K3)</f>
        <v>2.85</v>
      </c>
      <c r="AA3" s="69">
        <f t="shared" ref="AA3:AA33" si="7">IF(ISERROR(L3*Z3),0, L3*Z3)</f>
        <v>570</v>
      </c>
      <c r="AB3" s="69">
        <f t="shared" ref="AB3:AB33" si="8">$B3*$Y3</f>
        <v>0</v>
      </c>
      <c r="AC3" s="69">
        <f t="shared" ref="AC3:AC33" si="9">IF(ISERROR($B3*$Z3),0, $B3*$Z3)</f>
        <v>0</v>
      </c>
      <c r="AD3" s="69" t="s">
        <v>128</v>
      </c>
      <c r="AE3" s="69" t="s">
        <v>128</v>
      </c>
      <c r="AF3" s="69">
        <f t="shared" ref="AF3:AF33" si="10">IF(ISERROR($R3*AE3),0, $R3*AE3)</f>
        <v>0</v>
      </c>
      <c r="AG3" s="69">
        <f t="shared" ref="AG3:AG33" si="11">IF(ISERROR($AC3*$L3),0, $AC3*$L3)</f>
        <v>0</v>
      </c>
      <c r="AH3" s="69">
        <f t="shared" ref="AH3:AH33" si="12">IF(ISERROR(AG3/$O3),0, AG3/$O3)</f>
        <v>0</v>
      </c>
      <c r="AI3" s="69">
        <f t="shared" ref="AI3:AI33" si="13">IF(B3&gt;0,S3+M3-1,0)</f>
        <v>0</v>
      </c>
      <c r="AJ3" s="69">
        <f t="shared" ref="AJ3:AJ33" si="14">IF(ISERROR(AG3-AF3-AD3),0, AG3-AF3-AD3)</f>
        <v>0</v>
      </c>
      <c r="AK3" s="69">
        <f t="shared" ref="AK3:AK33" si="15">IF(ISERROR($A3*$U3),0, $A3*$U3)</f>
        <v>100000</v>
      </c>
      <c r="AL3" s="69" t="s">
        <v>129</v>
      </c>
      <c r="AM3" s="69">
        <f t="shared" ref="AM3:AM33" si="16">IF(ISERROR($D3*AL3), 0, $D3*AL3)</f>
        <v>96750</v>
      </c>
      <c r="AN3" s="69" t="s">
        <v>130</v>
      </c>
      <c r="AO3" s="69">
        <f t="shared" ref="AO3:AO33" si="17">IF(ISERROR($R3*AN3),0, $R3*AN3)</f>
        <v>47500000</v>
      </c>
      <c r="AP3" s="69">
        <f t="shared" ref="AP3:AP33" si="18">IF(ISERROR($AK3*$Z3),0, $AK3*$Z3)</f>
        <v>285000</v>
      </c>
      <c r="AQ3" s="69">
        <f t="shared" ref="AQ3:AQ33" si="19">IF(ISERROR(AT3/$T3),0, AT3/$T3)</f>
        <v>1567208.3333333333</v>
      </c>
      <c r="AR3" s="69">
        <f t="shared" ref="AR3:AR33" si="20">IF(ISERROR($AK3*$AA3),0, $AK3*$AA3)</f>
        <v>57000000</v>
      </c>
      <c r="AS3" s="69">
        <f t="shared" ref="AS3:AS33" si="21">IF(A3&gt;0,S3+M3-1,0)</f>
        <v>1</v>
      </c>
      <c r="AT3" s="69">
        <f t="shared" ref="AT3:AT33" si="22">IF(ISERROR(AR3-AO3-AM3),0, AR3-AO3-AM3)</f>
        <v>9403250</v>
      </c>
    </row>
    <row r="4" spans="1:46" ht="15.75" customHeight="1" x14ac:dyDescent="0.35">
      <c r="A4" s="36">
        <v>3000</v>
      </c>
      <c r="B4" s="36">
        <v>0</v>
      </c>
      <c r="C4" s="67" t="s">
        <v>44</v>
      </c>
      <c r="D4" s="64">
        <v>387</v>
      </c>
      <c r="E4" s="36">
        <v>250</v>
      </c>
      <c r="F4" s="36">
        <v>0.85</v>
      </c>
      <c r="G4" s="65">
        <v>0.1</v>
      </c>
      <c r="H4" s="36">
        <v>3</v>
      </c>
      <c r="I4" s="36" t="s">
        <v>43</v>
      </c>
      <c r="J4" s="36">
        <v>7.0000000000000007E-2</v>
      </c>
      <c r="K4" s="66">
        <v>0.6</v>
      </c>
      <c r="L4" s="36">
        <v>400</v>
      </c>
      <c r="M4" s="36">
        <v>1</v>
      </c>
      <c r="N4" s="36">
        <v>3</v>
      </c>
      <c r="O4" s="36">
        <v>1</v>
      </c>
      <c r="P4" s="36">
        <v>1</v>
      </c>
      <c r="Q4" s="36">
        <v>0.13</v>
      </c>
      <c r="R4" s="67">
        <v>5</v>
      </c>
      <c r="S4" s="42" t="s">
        <v>127</v>
      </c>
      <c r="T4" s="42">
        <f t="shared" si="0"/>
        <v>5</v>
      </c>
      <c r="U4" s="68">
        <f t="shared" si="1"/>
        <v>100</v>
      </c>
      <c r="V4" s="68">
        <f t="shared" si="2"/>
        <v>0.83333333333333348</v>
      </c>
      <c r="W4" s="42">
        <f t="shared" si="3"/>
        <v>0.70833333333333348</v>
      </c>
      <c r="X4" s="42">
        <f t="shared" si="4"/>
        <v>7.0000000000000009</v>
      </c>
      <c r="Y4" s="42">
        <f t="shared" si="5"/>
        <v>1.0000000000000002E-2</v>
      </c>
      <c r="Z4" s="68">
        <f t="shared" si="6"/>
        <v>4.2000000000000003E-2</v>
      </c>
      <c r="AA4" s="69">
        <f t="shared" si="7"/>
        <v>16.8</v>
      </c>
      <c r="AB4" s="69">
        <f t="shared" si="8"/>
        <v>0</v>
      </c>
      <c r="AC4" s="69">
        <f t="shared" si="9"/>
        <v>0</v>
      </c>
      <c r="AD4" s="69" t="s">
        <v>128</v>
      </c>
      <c r="AE4" s="69" t="s">
        <v>128</v>
      </c>
      <c r="AF4" s="69">
        <f t="shared" si="10"/>
        <v>0</v>
      </c>
      <c r="AG4" s="69">
        <f t="shared" si="11"/>
        <v>0</v>
      </c>
      <c r="AH4" s="69">
        <f t="shared" si="12"/>
        <v>0</v>
      </c>
      <c r="AI4" s="69">
        <f t="shared" si="13"/>
        <v>0</v>
      </c>
      <c r="AJ4" s="69">
        <f t="shared" si="14"/>
        <v>0</v>
      </c>
      <c r="AK4" s="69">
        <f t="shared" si="15"/>
        <v>300000</v>
      </c>
      <c r="AL4" s="69" t="s">
        <v>131</v>
      </c>
      <c r="AM4" s="69">
        <f t="shared" si="16"/>
        <v>1639332</v>
      </c>
      <c r="AN4" s="69" t="s">
        <v>132</v>
      </c>
      <c r="AO4" s="69">
        <f t="shared" si="17"/>
        <v>484615</v>
      </c>
      <c r="AP4" s="69">
        <f t="shared" si="18"/>
        <v>12600</v>
      </c>
      <c r="AQ4" s="69">
        <f t="shared" si="19"/>
        <v>583210.6</v>
      </c>
      <c r="AR4" s="69">
        <f t="shared" si="20"/>
        <v>5040000</v>
      </c>
      <c r="AS4" s="69">
        <f t="shared" si="21"/>
        <v>1</v>
      </c>
      <c r="AT4" s="69">
        <f t="shared" si="22"/>
        <v>2916053</v>
      </c>
    </row>
    <row r="5" spans="1:46" ht="15.75" customHeight="1" x14ac:dyDescent="0.35">
      <c r="A5" s="36">
        <v>0</v>
      </c>
      <c r="B5" s="36">
        <v>50</v>
      </c>
      <c r="C5" s="67" t="s">
        <v>45</v>
      </c>
      <c r="D5" s="64">
        <v>1000</v>
      </c>
      <c r="E5" s="36">
        <v>1</v>
      </c>
      <c r="F5" s="36">
        <v>0.9</v>
      </c>
      <c r="G5" s="65">
        <v>5</v>
      </c>
      <c r="H5" s="36">
        <v>1</v>
      </c>
      <c r="I5" s="36" t="s">
        <v>46</v>
      </c>
      <c r="J5" s="36">
        <v>9</v>
      </c>
      <c r="K5" s="66">
        <v>0.6</v>
      </c>
      <c r="L5" s="36">
        <v>300</v>
      </c>
      <c r="M5" s="36">
        <v>1</v>
      </c>
      <c r="N5" s="36">
        <v>48</v>
      </c>
      <c r="O5" s="36">
        <v>5</v>
      </c>
      <c r="P5" s="36">
        <v>30</v>
      </c>
      <c r="Q5" s="36">
        <v>0.3</v>
      </c>
      <c r="R5" s="67">
        <v>5</v>
      </c>
      <c r="S5" s="42" t="s">
        <v>133</v>
      </c>
      <c r="T5" s="42">
        <f t="shared" si="0"/>
        <v>361</v>
      </c>
      <c r="U5" s="68">
        <f t="shared" si="1"/>
        <v>0.04</v>
      </c>
      <c r="V5" s="68">
        <f t="shared" si="2"/>
        <v>25</v>
      </c>
      <c r="W5" s="42">
        <f t="shared" si="3"/>
        <v>22.5</v>
      </c>
      <c r="X5" s="42">
        <f t="shared" si="4"/>
        <v>9</v>
      </c>
      <c r="Y5" s="42">
        <f t="shared" si="5"/>
        <v>25</v>
      </c>
      <c r="Z5" s="68">
        <f t="shared" si="6"/>
        <v>135</v>
      </c>
      <c r="AA5" s="69">
        <f t="shared" si="7"/>
        <v>40500</v>
      </c>
      <c r="AB5" s="69">
        <f t="shared" si="8"/>
        <v>1250</v>
      </c>
      <c r="AC5" s="69">
        <f t="shared" si="9"/>
        <v>6750</v>
      </c>
      <c r="AD5" s="69" t="s">
        <v>134</v>
      </c>
      <c r="AE5" s="69" t="s">
        <v>135</v>
      </c>
      <c r="AF5" s="69">
        <f t="shared" si="10"/>
        <v>112500</v>
      </c>
      <c r="AG5" s="69">
        <f t="shared" si="11"/>
        <v>2025000</v>
      </c>
      <c r="AH5" s="69">
        <f t="shared" si="12"/>
        <v>405000</v>
      </c>
      <c r="AI5" s="69">
        <f t="shared" si="13"/>
        <v>4</v>
      </c>
      <c r="AJ5" s="69">
        <f t="shared" si="14"/>
        <v>1862500</v>
      </c>
      <c r="AK5" s="69">
        <f t="shared" si="15"/>
        <v>0</v>
      </c>
      <c r="AL5" s="69" t="s">
        <v>128</v>
      </c>
      <c r="AM5" s="69">
        <f t="shared" si="16"/>
        <v>0</v>
      </c>
      <c r="AN5" s="69" t="s">
        <v>128</v>
      </c>
      <c r="AO5" s="69">
        <f t="shared" si="17"/>
        <v>0</v>
      </c>
      <c r="AP5" s="69">
        <f t="shared" si="18"/>
        <v>0</v>
      </c>
      <c r="AQ5" s="69">
        <f t="shared" si="19"/>
        <v>0</v>
      </c>
      <c r="AR5" s="69">
        <f t="shared" si="20"/>
        <v>0</v>
      </c>
      <c r="AS5" s="69">
        <f t="shared" si="21"/>
        <v>0</v>
      </c>
      <c r="AT5" s="69">
        <f t="shared" si="22"/>
        <v>0</v>
      </c>
    </row>
    <row r="6" spans="1:46" ht="15.75" customHeight="1" x14ac:dyDescent="0.35">
      <c r="A6" s="36">
        <v>0</v>
      </c>
      <c r="B6" s="36">
        <v>50</v>
      </c>
      <c r="C6" s="67" t="s">
        <v>47</v>
      </c>
      <c r="D6" s="64">
        <v>1000</v>
      </c>
      <c r="E6" s="36">
        <v>1</v>
      </c>
      <c r="F6" s="36">
        <v>0.9</v>
      </c>
      <c r="G6" s="65">
        <v>5</v>
      </c>
      <c r="H6" s="36">
        <v>1</v>
      </c>
      <c r="I6" s="36" t="s">
        <v>46</v>
      </c>
      <c r="J6" s="36">
        <v>9</v>
      </c>
      <c r="K6" s="66">
        <v>0.6</v>
      </c>
      <c r="L6" s="36">
        <v>300</v>
      </c>
      <c r="M6" s="36">
        <v>1</v>
      </c>
      <c r="N6" s="36">
        <v>48</v>
      </c>
      <c r="O6" s="36">
        <v>5</v>
      </c>
      <c r="P6" s="36">
        <v>30</v>
      </c>
      <c r="Q6" s="36">
        <v>0.3</v>
      </c>
      <c r="R6" s="67">
        <v>5</v>
      </c>
      <c r="S6" s="42" t="s">
        <v>133</v>
      </c>
      <c r="T6" s="42">
        <f t="shared" si="0"/>
        <v>361</v>
      </c>
      <c r="U6" s="68">
        <f t="shared" si="1"/>
        <v>0.04</v>
      </c>
      <c r="V6" s="68">
        <f t="shared" si="2"/>
        <v>25</v>
      </c>
      <c r="W6" s="42">
        <f t="shared" si="3"/>
        <v>22.5</v>
      </c>
      <c r="X6" s="42">
        <f t="shared" si="4"/>
        <v>9</v>
      </c>
      <c r="Y6" s="42">
        <f t="shared" si="5"/>
        <v>25</v>
      </c>
      <c r="Z6" s="68">
        <f t="shared" si="6"/>
        <v>135</v>
      </c>
      <c r="AA6" s="69">
        <f t="shared" si="7"/>
        <v>40500</v>
      </c>
      <c r="AB6" s="69">
        <f t="shared" si="8"/>
        <v>1250</v>
      </c>
      <c r="AC6" s="69">
        <f t="shared" si="9"/>
        <v>6750</v>
      </c>
      <c r="AD6" s="69" t="s">
        <v>134</v>
      </c>
      <c r="AE6" s="69" t="s">
        <v>135</v>
      </c>
      <c r="AF6" s="69">
        <f t="shared" si="10"/>
        <v>112500</v>
      </c>
      <c r="AG6" s="69">
        <f t="shared" si="11"/>
        <v>2025000</v>
      </c>
      <c r="AH6" s="69">
        <f t="shared" si="12"/>
        <v>405000</v>
      </c>
      <c r="AI6" s="69">
        <f t="shared" si="13"/>
        <v>4</v>
      </c>
      <c r="AJ6" s="69">
        <f t="shared" si="14"/>
        <v>1862500</v>
      </c>
      <c r="AK6" s="69">
        <f t="shared" si="15"/>
        <v>0</v>
      </c>
      <c r="AL6" s="69" t="s">
        <v>128</v>
      </c>
      <c r="AM6" s="69">
        <f t="shared" si="16"/>
        <v>0</v>
      </c>
      <c r="AN6" s="69" t="s">
        <v>128</v>
      </c>
      <c r="AO6" s="69">
        <f t="shared" si="17"/>
        <v>0</v>
      </c>
      <c r="AP6" s="69">
        <f t="shared" si="18"/>
        <v>0</v>
      </c>
      <c r="AQ6" s="69">
        <f t="shared" si="19"/>
        <v>0</v>
      </c>
      <c r="AR6" s="69">
        <f t="shared" si="20"/>
        <v>0</v>
      </c>
      <c r="AS6" s="69">
        <f t="shared" si="21"/>
        <v>0</v>
      </c>
      <c r="AT6" s="69">
        <f t="shared" si="22"/>
        <v>0</v>
      </c>
    </row>
    <row r="7" spans="1:46" ht="15.75" customHeight="1" x14ac:dyDescent="0.35">
      <c r="A7" s="36">
        <v>0</v>
      </c>
      <c r="B7" s="36">
        <v>50</v>
      </c>
      <c r="C7" s="67" t="s">
        <v>48</v>
      </c>
      <c r="D7" s="64">
        <v>1000</v>
      </c>
      <c r="E7" s="36">
        <v>1</v>
      </c>
      <c r="F7" s="36">
        <v>0.9</v>
      </c>
      <c r="G7" s="65">
        <v>6</v>
      </c>
      <c r="H7" s="36">
        <v>1</v>
      </c>
      <c r="I7" s="36" t="s">
        <v>43</v>
      </c>
      <c r="J7" s="36">
        <v>60</v>
      </c>
      <c r="K7" s="66">
        <v>0.6</v>
      </c>
      <c r="L7" s="36">
        <v>500</v>
      </c>
      <c r="M7" s="36">
        <v>1</v>
      </c>
      <c r="N7" s="36">
        <v>96</v>
      </c>
      <c r="O7" s="36">
        <v>1</v>
      </c>
      <c r="P7" s="36">
        <v>30</v>
      </c>
      <c r="Q7" s="36">
        <v>0.17299999999999999</v>
      </c>
      <c r="R7" s="67">
        <v>5</v>
      </c>
      <c r="S7" s="42" t="s">
        <v>136</v>
      </c>
      <c r="T7" s="42">
        <f t="shared" si="0"/>
        <v>361</v>
      </c>
      <c r="U7" s="68">
        <f t="shared" si="1"/>
        <v>2.7777777777777776E-2</v>
      </c>
      <c r="V7" s="68">
        <f t="shared" si="2"/>
        <v>36</v>
      </c>
      <c r="W7" s="42">
        <f t="shared" si="3"/>
        <v>32.4</v>
      </c>
      <c r="X7" s="42">
        <f t="shared" si="4"/>
        <v>1.6666666666666665</v>
      </c>
      <c r="Y7" s="42">
        <f t="shared" si="5"/>
        <v>36</v>
      </c>
      <c r="Z7" s="68">
        <f t="shared" si="6"/>
        <v>36</v>
      </c>
      <c r="AA7" s="69">
        <f t="shared" si="7"/>
        <v>18000</v>
      </c>
      <c r="AB7" s="69">
        <f t="shared" si="8"/>
        <v>1800</v>
      </c>
      <c r="AC7" s="69">
        <f t="shared" si="9"/>
        <v>1800</v>
      </c>
      <c r="AD7" s="69" t="s">
        <v>134</v>
      </c>
      <c r="AE7" s="69" t="s">
        <v>137</v>
      </c>
      <c r="AF7" s="69">
        <f t="shared" si="10"/>
        <v>52020</v>
      </c>
      <c r="AG7" s="69">
        <f t="shared" si="11"/>
        <v>900000</v>
      </c>
      <c r="AH7" s="69">
        <f t="shared" si="12"/>
        <v>900000</v>
      </c>
      <c r="AI7" s="69">
        <f t="shared" si="13"/>
        <v>8</v>
      </c>
      <c r="AJ7" s="69">
        <f t="shared" si="14"/>
        <v>797980</v>
      </c>
      <c r="AK7" s="69">
        <f t="shared" si="15"/>
        <v>0</v>
      </c>
      <c r="AL7" s="69" t="s">
        <v>128</v>
      </c>
      <c r="AM7" s="69">
        <f t="shared" si="16"/>
        <v>0</v>
      </c>
      <c r="AN7" s="69" t="s">
        <v>128</v>
      </c>
      <c r="AO7" s="69">
        <f t="shared" si="17"/>
        <v>0</v>
      </c>
      <c r="AP7" s="69">
        <f t="shared" si="18"/>
        <v>0</v>
      </c>
      <c r="AQ7" s="69">
        <f t="shared" si="19"/>
        <v>0</v>
      </c>
      <c r="AR7" s="69">
        <f t="shared" si="20"/>
        <v>0</v>
      </c>
      <c r="AS7" s="69">
        <f t="shared" si="21"/>
        <v>0</v>
      </c>
      <c r="AT7" s="69">
        <f t="shared" si="22"/>
        <v>0</v>
      </c>
    </row>
    <row r="8" spans="1:46" ht="15.75" customHeight="1" x14ac:dyDescent="0.35">
      <c r="A8" s="36">
        <v>5000</v>
      </c>
      <c r="B8" s="36">
        <v>0</v>
      </c>
      <c r="C8" s="67" t="s">
        <v>49</v>
      </c>
      <c r="D8" s="64">
        <v>1000</v>
      </c>
      <c r="E8" s="36">
        <v>1</v>
      </c>
      <c r="F8" s="36">
        <v>0.9</v>
      </c>
      <c r="G8" s="65">
        <v>5</v>
      </c>
      <c r="H8" s="36">
        <v>1</v>
      </c>
      <c r="I8" s="36" t="s">
        <v>43</v>
      </c>
      <c r="J8" s="36">
        <v>60</v>
      </c>
      <c r="K8" s="66">
        <v>0.6</v>
      </c>
      <c r="L8" s="36">
        <v>250</v>
      </c>
      <c r="M8" s="36">
        <v>1</v>
      </c>
      <c r="N8" s="36">
        <v>36</v>
      </c>
      <c r="O8" s="36">
        <v>5</v>
      </c>
      <c r="P8" s="36">
        <v>30</v>
      </c>
      <c r="Q8" s="36">
        <v>0.1</v>
      </c>
      <c r="R8" s="67">
        <v>5</v>
      </c>
      <c r="S8" s="42" t="s">
        <v>138</v>
      </c>
      <c r="T8" s="42">
        <f t="shared" si="0"/>
        <v>361</v>
      </c>
      <c r="U8" s="68">
        <f t="shared" si="1"/>
        <v>0.04</v>
      </c>
      <c r="V8" s="68">
        <f t="shared" si="2"/>
        <v>25</v>
      </c>
      <c r="W8" s="42">
        <f t="shared" si="3"/>
        <v>22.5</v>
      </c>
      <c r="X8" s="42">
        <f t="shared" si="4"/>
        <v>2.4</v>
      </c>
      <c r="Y8" s="42">
        <f t="shared" si="5"/>
        <v>25</v>
      </c>
      <c r="Z8" s="68">
        <f t="shared" si="6"/>
        <v>36</v>
      </c>
      <c r="AA8" s="69">
        <f t="shared" si="7"/>
        <v>9000</v>
      </c>
      <c r="AB8" s="69">
        <f t="shared" si="8"/>
        <v>0</v>
      </c>
      <c r="AC8" s="69">
        <f t="shared" si="9"/>
        <v>0</v>
      </c>
      <c r="AD8" s="69" t="s">
        <v>128</v>
      </c>
      <c r="AE8" s="69" t="s">
        <v>128</v>
      </c>
      <c r="AF8" s="69">
        <f t="shared" si="10"/>
        <v>0</v>
      </c>
      <c r="AG8" s="69">
        <f t="shared" si="11"/>
        <v>0</v>
      </c>
      <c r="AH8" s="69">
        <f t="shared" si="12"/>
        <v>0</v>
      </c>
      <c r="AI8" s="69">
        <f t="shared" si="13"/>
        <v>0</v>
      </c>
      <c r="AJ8" s="69">
        <f t="shared" si="14"/>
        <v>0</v>
      </c>
      <c r="AK8" s="69">
        <f t="shared" si="15"/>
        <v>200</v>
      </c>
      <c r="AL8" s="69" t="s">
        <v>139</v>
      </c>
      <c r="AM8" s="69">
        <f t="shared" si="16"/>
        <v>223000</v>
      </c>
      <c r="AN8" s="69" t="s">
        <v>140</v>
      </c>
      <c r="AO8" s="69">
        <f t="shared" si="17"/>
        <v>360000</v>
      </c>
      <c r="AP8" s="69">
        <f t="shared" si="18"/>
        <v>7200</v>
      </c>
      <c r="AQ8" s="69">
        <f t="shared" si="19"/>
        <v>3371.1911357340718</v>
      </c>
      <c r="AR8" s="69">
        <f t="shared" si="20"/>
        <v>1800000</v>
      </c>
      <c r="AS8" s="69">
        <f t="shared" si="21"/>
        <v>3</v>
      </c>
      <c r="AT8" s="69">
        <f t="shared" si="22"/>
        <v>1217000</v>
      </c>
    </row>
    <row r="9" spans="1:46" ht="15.75" customHeight="1" x14ac:dyDescent="0.35">
      <c r="A9" s="36">
        <v>1000</v>
      </c>
      <c r="B9" s="36">
        <v>0</v>
      </c>
      <c r="C9" s="67" t="s">
        <v>50</v>
      </c>
      <c r="D9" s="64">
        <v>1000</v>
      </c>
      <c r="E9" s="36">
        <v>1</v>
      </c>
      <c r="F9" s="36">
        <v>0.9</v>
      </c>
      <c r="G9" s="65">
        <v>5</v>
      </c>
      <c r="H9" s="36">
        <v>1</v>
      </c>
      <c r="I9" s="36" t="s">
        <v>46</v>
      </c>
      <c r="J9" s="36">
        <v>9</v>
      </c>
      <c r="K9" s="66">
        <v>0.6</v>
      </c>
      <c r="L9" s="36">
        <v>300</v>
      </c>
      <c r="M9" s="70">
        <v>5</v>
      </c>
      <c r="N9" s="36">
        <v>48</v>
      </c>
      <c r="O9" s="36">
        <v>5</v>
      </c>
      <c r="P9" s="36">
        <v>30</v>
      </c>
      <c r="Q9" s="36">
        <v>0.3</v>
      </c>
      <c r="R9" s="67">
        <v>5</v>
      </c>
      <c r="S9" s="42" t="s">
        <v>133</v>
      </c>
      <c r="T9" s="42">
        <f t="shared" si="0"/>
        <v>361</v>
      </c>
      <c r="U9" s="68">
        <f t="shared" si="1"/>
        <v>0.04</v>
      </c>
      <c r="V9" s="68">
        <f t="shared" si="2"/>
        <v>25</v>
      </c>
      <c r="W9" s="42">
        <f t="shared" si="3"/>
        <v>22.5</v>
      </c>
      <c r="X9" s="42">
        <f t="shared" si="4"/>
        <v>9</v>
      </c>
      <c r="Y9" s="42">
        <f t="shared" si="5"/>
        <v>25</v>
      </c>
      <c r="Z9" s="68">
        <f t="shared" si="6"/>
        <v>135</v>
      </c>
      <c r="AA9" s="69">
        <f t="shared" si="7"/>
        <v>40500</v>
      </c>
      <c r="AB9" s="69">
        <f t="shared" si="8"/>
        <v>0</v>
      </c>
      <c r="AC9" s="69">
        <f t="shared" si="9"/>
        <v>0</v>
      </c>
      <c r="AD9" s="69" t="s">
        <v>128</v>
      </c>
      <c r="AE9" s="69" t="s">
        <v>128</v>
      </c>
      <c r="AF9" s="69">
        <f t="shared" si="10"/>
        <v>0</v>
      </c>
      <c r="AG9" s="69">
        <f t="shared" si="11"/>
        <v>0</v>
      </c>
      <c r="AH9" s="69">
        <f t="shared" si="12"/>
        <v>0</v>
      </c>
      <c r="AI9" s="69">
        <f t="shared" si="13"/>
        <v>0</v>
      </c>
      <c r="AJ9" s="69">
        <f t="shared" si="14"/>
        <v>0</v>
      </c>
      <c r="AK9" s="69">
        <f t="shared" si="15"/>
        <v>40</v>
      </c>
      <c r="AL9" s="69" t="s">
        <v>141</v>
      </c>
      <c r="AM9" s="69">
        <f t="shared" si="16"/>
        <v>45000</v>
      </c>
      <c r="AN9" s="69" t="s">
        <v>142</v>
      </c>
      <c r="AO9" s="69">
        <f t="shared" si="17"/>
        <v>90000</v>
      </c>
      <c r="AP9" s="69">
        <f t="shared" si="18"/>
        <v>5400</v>
      </c>
      <c r="AQ9" s="69">
        <f t="shared" si="19"/>
        <v>4113.573407202216</v>
      </c>
      <c r="AR9" s="69">
        <f t="shared" si="20"/>
        <v>1620000</v>
      </c>
      <c r="AS9" s="69">
        <f t="shared" si="21"/>
        <v>8</v>
      </c>
      <c r="AT9" s="69">
        <f t="shared" si="22"/>
        <v>1485000</v>
      </c>
    </row>
    <row r="10" spans="1:46" ht="15.75" customHeight="1" x14ac:dyDescent="0.35">
      <c r="A10" s="36">
        <v>0</v>
      </c>
      <c r="B10" s="36">
        <v>0</v>
      </c>
      <c r="C10" s="67"/>
      <c r="D10" s="64">
        <v>0</v>
      </c>
      <c r="E10" s="36">
        <v>1</v>
      </c>
      <c r="F10" s="36">
        <v>0.5</v>
      </c>
      <c r="G10" s="65">
        <v>0.3</v>
      </c>
      <c r="H10" s="36">
        <v>1</v>
      </c>
      <c r="I10" s="36" t="s">
        <v>43</v>
      </c>
      <c r="J10" s="36">
        <v>0</v>
      </c>
      <c r="K10" s="66">
        <v>0.6</v>
      </c>
      <c r="L10" s="36">
        <v>0</v>
      </c>
      <c r="M10" s="36">
        <v>1</v>
      </c>
      <c r="N10" s="36">
        <v>3</v>
      </c>
      <c r="O10" s="36">
        <v>1</v>
      </c>
      <c r="P10" s="36">
        <v>1</v>
      </c>
      <c r="Q10" s="36">
        <v>0</v>
      </c>
      <c r="R10" s="67">
        <v>5</v>
      </c>
      <c r="S10" s="42" t="s">
        <v>127</v>
      </c>
      <c r="T10" s="42">
        <f t="shared" si="0"/>
        <v>5</v>
      </c>
      <c r="U10" s="68">
        <f t="shared" si="1"/>
        <v>11.111111111111112</v>
      </c>
      <c r="V10" s="68">
        <f t="shared" si="2"/>
        <v>0.09</v>
      </c>
      <c r="W10" s="42">
        <f t="shared" si="3"/>
        <v>4.4999999999999998E-2</v>
      </c>
      <c r="X10" s="42">
        <f t="shared" si="4"/>
        <v>0</v>
      </c>
      <c r="Y10" s="42">
        <f t="shared" si="5"/>
        <v>0.09</v>
      </c>
      <c r="Z10" s="68">
        <f t="shared" si="6"/>
        <v>0</v>
      </c>
      <c r="AA10" s="69">
        <f t="shared" si="7"/>
        <v>0</v>
      </c>
      <c r="AB10" s="69">
        <f t="shared" si="8"/>
        <v>0</v>
      </c>
      <c r="AC10" s="69">
        <f t="shared" si="9"/>
        <v>0</v>
      </c>
      <c r="AD10" s="69" t="s">
        <v>128</v>
      </c>
      <c r="AE10" s="69" t="s">
        <v>128</v>
      </c>
      <c r="AF10" s="69">
        <f t="shared" si="10"/>
        <v>0</v>
      </c>
      <c r="AG10" s="69">
        <f t="shared" si="11"/>
        <v>0</v>
      </c>
      <c r="AH10" s="69">
        <f t="shared" si="12"/>
        <v>0</v>
      </c>
      <c r="AI10" s="69">
        <f t="shared" si="13"/>
        <v>0</v>
      </c>
      <c r="AJ10" s="69">
        <f t="shared" si="14"/>
        <v>0</v>
      </c>
      <c r="AK10" s="69">
        <f t="shared" si="15"/>
        <v>0</v>
      </c>
      <c r="AL10" s="69" t="s">
        <v>128</v>
      </c>
      <c r="AM10" s="69">
        <f t="shared" si="16"/>
        <v>0</v>
      </c>
      <c r="AN10" s="69" t="s">
        <v>128</v>
      </c>
      <c r="AO10" s="69">
        <f t="shared" si="17"/>
        <v>0</v>
      </c>
      <c r="AP10" s="69">
        <f t="shared" si="18"/>
        <v>0</v>
      </c>
      <c r="AQ10" s="69">
        <f t="shared" si="19"/>
        <v>0</v>
      </c>
      <c r="AR10" s="69">
        <f t="shared" si="20"/>
        <v>0</v>
      </c>
      <c r="AS10" s="69">
        <f t="shared" si="21"/>
        <v>0</v>
      </c>
      <c r="AT10" s="69">
        <f t="shared" si="22"/>
        <v>0</v>
      </c>
    </row>
    <row r="11" spans="1:46" ht="15.75" customHeight="1" x14ac:dyDescent="0.35">
      <c r="A11" s="36">
        <v>0</v>
      </c>
      <c r="B11" s="36">
        <v>0</v>
      </c>
      <c r="C11" s="67"/>
      <c r="D11" s="64">
        <v>0</v>
      </c>
      <c r="E11" s="36">
        <v>1</v>
      </c>
      <c r="F11" s="36">
        <v>0.5</v>
      </c>
      <c r="G11" s="65">
        <v>0.3</v>
      </c>
      <c r="H11" s="36">
        <v>1</v>
      </c>
      <c r="I11" s="36" t="s">
        <v>43</v>
      </c>
      <c r="J11" s="36">
        <v>0</v>
      </c>
      <c r="K11" s="66">
        <v>0.6</v>
      </c>
      <c r="L11" s="36">
        <v>0</v>
      </c>
      <c r="M11" s="36">
        <v>1</v>
      </c>
      <c r="N11" s="36">
        <v>3</v>
      </c>
      <c r="O11" s="36">
        <v>1</v>
      </c>
      <c r="P11" s="36">
        <v>1</v>
      </c>
      <c r="Q11" s="36">
        <v>0</v>
      </c>
      <c r="R11" s="67">
        <v>5</v>
      </c>
      <c r="S11" s="42" t="s">
        <v>127</v>
      </c>
      <c r="T11" s="42">
        <f t="shared" si="0"/>
        <v>5</v>
      </c>
      <c r="U11" s="68">
        <f t="shared" si="1"/>
        <v>11.111111111111112</v>
      </c>
      <c r="V11" s="68">
        <f t="shared" si="2"/>
        <v>0.09</v>
      </c>
      <c r="W11" s="42">
        <f t="shared" si="3"/>
        <v>4.4999999999999998E-2</v>
      </c>
      <c r="X11" s="42">
        <f t="shared" si="4"/>
        <v>0</v>
      </c>
      <c r="Y11" s="42">
        <f t="shared" si="5"/>
        <v>0.09</v>
      </c>
      <c r="Z11" s="68">
        <f t="shared" si="6"/>
        <v>0</v>
      </c>
      <c r="AA11" s="69">
        <f t="shared" si="7"/>
        <v>0</v>
      </c>
      <c r="AB11" s="69">
        <f t="shared" si="8"/>
        <v>0</v>
      </c>
      <c r="AC11" s="69">
        <f t="shared" si="9"/>
        <v>0</v>
      </c>
      <c r="AD11" s="69" t="s">
        <v>128</v>
      </c>
      <c r="AE11" s="69" t="s">
        <v>128</v>
      </c>
      <c r="AF11" s="69">
        <f t="shared" si="10"/>
        <v>0</v>
      </c>
      <c r="AG11" s="69">
        <f t="shared" si="11"/>
        <v>0</v>
      </c>
      <c r="AH11" s="69">
        <f t="shared" si="12"/>
        <v>0</v>
      </c>
      <c r="AI11" s="69">
        <f t="shared" si="13"/>
        <v>0</v>
      </c>
      <c r="AJ11" s="69">
        <f t="shared" si="14"/>
        <v>0</v>
      </c>
      <c r="AK11" s="69">
        <f t="shared" si="15"/>
        <v>0</v>
      </c>
      <c r="AL11" s="69" t="s">
        <v>128</v>
      </c>
      <c r="AM11" s="69">
        <f t="shared" si="16"/>
        <v>0</v>
      </c>
      <c r="AN11" s="69" t="s">
        <v>128</v>
      </c>
      <c r="AO11" s="69">
        <f t="shared" si="17"/>
        <v>0</v>
      </c>
      <c r="AP11" s="69">
        <f t="shared" si="18"/>
        <v>0</v>
      </c>
      <c r="AQ11" s="69">
        <f t="shared" si="19"/>
        <v>0</v>
      </c>
      <c r="AR11" s="69">
        <f t="shared" si="20"/>
        <v>0</v>
      </c>
      <c r="AS11" s="69">
        <f t="shared" si="21"/>
        <v>0</v>
      </c>
      <c r="AT11" s="69">
        <f t="shared" si="22"/>
        <v>0</v>
      </c>
    </row>
    <row r="12" spans="1:46" ht="15.75" customHeight="1" x14ac:dyDescent="0.35">
      <c r="A12" s="36">
        <v>0</v>
      </c>
      <c r="B12" s="36">
        <v>0</v>
      </c>
      <c r="C12" s="67"/>
      <c r="D12" s="64">
        <v>0</v>
      </c>
      <c r="E12" s="36">
        <v>1</v>
      </c>
      <c r="F12" s="36">
        <v>0.5</v>
      </c>
      <c r="G12" s="65">
        <v>0.3</v>
      </c>
      <c r="H12" s="36">
        <v>1</v>
      </c>
      <c r="I12" s="36" t="s">
        <v>43</v>
      </c>
      <c r="J12" s="36">
        <v>0</v>
      </c>
      <c r="K12" s="66">
        <v>0.6</v>
      </c>
      <c r="L12" s="36">
        <v>0</v>
      </c>
      <c r="M12" s="36">
        <v>1</v>
      </c>
      <c r="N12" s="36">
        <v>3</v>
      </c>
      <c r="O12" s="36">
        <v>1</v>
      </c>
      <c r="P12" s="36">
        <v>1</v>
      </c>
      <c r="Q12" s="36">
        <v>0</v>
      </c>
      <c r="R12" s="67">
        <v>5</v>
      </c>
      <c r="S12" s="42" t="s">
        <v>127</v>
      </c>
      <c r="T12" s="42">
        <f t="shared" si="0"/>
        <v>5</v>
      </c>
      <c r="U12" s="68">
        <f t="shared" si="1"/>
        <v>11.111111111111112</v>
      </c>
      <c r="V12" s="68">
        <f t="shared" si="2"/>
        <v>0.09</v>
      </c>
      <c r="W12" s="42">
        <f t="shared" si="3"/>
        <v>4.4999999999999998E-2</v>
      </c>
      <c r="X12" s="42">
        <f t="shared" si="4"/>
        <v>0</v>
      </c>
      <c r="Y12" s="42">
        <f t="shared" si="5"/>
        <v>0.09</v>
      </c>
      <c r="Z12" s="68">
        <f t="shared" si="6"/>
        <v>0</v>
      </c>
      <c r="AA12" s="69">
        <f t="shared" si="7"/>
        <v>0</v>
      </c>
      <c r="AB12" s="69">
        <f t="shared" si="8"/>
        <v>0</v>
      </c>
      <c r="AC12" s="69">
        <f t="shared" si="9"/>
        <v>0</v>
      </c>
      <c r="AD12" s="69" t="s">
        <v>128</v>
      </c>
      <c r="AE12" s="69" t="s">
        <v>128</v>
      </c>
      <c r="AF12" s="69">
        <f t="shared" si="10"/>
        <v>0</v>
      </c>
      <c r="AG12" s="69">
        <f t="shared" si="11"/>
        <v>0</v>
      </c>
      <c r="AH12" s="69">
        <f t="shared" si="12"/>
        <v>0</v>
      </c>
      <c r="AI12" s="69">
        <f t="shared" si="13"/>
        <v>0</v>
      </c>
      <c r="AJ12" s="69">
        <f t="shared" si="14"/>
        <v>0</v>
      </c>
      <c r="AK12" s="69">
        <f t="shared" si="15"/>
        <v>0</v>
      </c>
      <c r="AL12" s="69" t="s">
        <v>128</v>
      </c>
      <c r="AM12" s="69">
        <f t="shared" si="16"/>
        <v>0</v>
      </c>
      <c r="AN12" s="69" t="s">
        <v>128</v>
      </c>
      <c r="AO12" s="69">
        <f t="shared" si="17"/>
        <v>0</v>
      </c>
      <c r="AP12" s="69">
        <f t="shared" si="18"/>
        <v>0</v>
      </c>
      <c r="AQ12" s="69">
        <f t="shared" si="19"/>
        <v>0</v>
      </c>
      <c r="AR12" s="69">
        <f t="shared" si="20"/>
        <v>0</v>
      </c>
      <c r="AS12" s="69">
        <f t="shared" si="21"/>
        <v>0</v>
      </c>
      <c r="AT12" s="69">
        <f t="shared" si="22"/>
        <v>0</v>
      </c>
    </row>
    <row r="13" spans="1:46" ht="15.75" customHeight="1" x14ac:dyDescent="0.35">
      <c r="A13" s="36">
        <v>0</v>
      </c>
      <c r="B13" s="36">
        <v>0</v>
      </c>
      <c r="C13" s="67"/>
      <c r="D13" s="64">
        <v>0</v>
      </c>
      <c r="E13" s="36">
        <v>1</v>
      </c>
      <c r="F13" s="36">
        <v>0.5</v>
      </c>
      <c r="G13" s="65">
        <v>0.3</v>
      </c>
      <c r="H13" s="36">
        <v>1</v>
      </c>
      <c r="I13" s="36" t="s">
        <v>43</v>
      </c>
      <c r="J13" s="36">
        <v>0</v>
      </c>
      <c r="K13" s="66">
        <v>0.6</v>
      </c>
      <c r="L13" s="36">
        <v>0</v>
      </c>
      <c r="M13" s="36">
        <v>1</v>
      </c>
      <c r="N13" s="36">
        <v>3</v>
      </c>
      <c r="O13" s="36">
        <v>1</v>
      </c>
      <c r="P13" s="36">
        <v>1</v>
      </c>
      <c r="Q13" s="36">
        <v>0</v>
      </c>
      <c r="R13" s="67">
        <v>5</v>
      </c>
      <c r="S13" s="42" t="s">
        <v>127</v>
      </c>
      <c r="T13" s="42">
        <f t="shared" si="0"/>
        <v>5</v>
      </c>
      <c r="U13" s="68">
        <f t="shared" si="1"/>
        <v>11.111111111111112</v>
      </c>
      <c r="V13" s="68">
        <f t="shared" si="2"/>
        <v>0.09</v>
      </c>
      <c r="W13" s="42">
        <f t="shared" si="3"/>
        <v>4.4999999999999998E-2</v>
      </c>
      <c r="X13" s="42">
        <f t="shared" si="4"/>
        <v>0</v>
      </c>
      <c r="Y13" s="42">
        <f t="shared" si="5"/>
        <v>0.09</v>
      </c>
      <c r="Z13" s="68">
        <f t="shared" si="6"/>
        <v>0</v>
      </c>
      <c r="AA13" s="69">
        <f t="shared" si="7"/>
        <v>0</v>
      </c>
      <c r="AB13" s="69">
        <f t="shared" si="8"/>
        <v>0</v>
      </c>
      <c r="AC13" s="69">
        <f t="shared" si="9"/>
        <v>0</v>
      </c>
      <c r="AD13" s="69" t="s">
        <v>128</v>
      </c>
      <c r="AE13" s="69" t="s">
        <v>128</v>
      </c>
      <c r="AF13" s="69">
        <f t="shared" si="10"/>
        <v>0</v>
      </c>
      <c r="AG13" s="69">
        <f t="shared" si="11"/>
        <v>0</v>
      </c>
      <c r="AH13" s="69">
        <f t="shared" si="12"/>
        <v>0</v>
      </c>
      <c r="AI13" s="69">
        <f t="shared" si="13"/>
        <v>0</v>
      </c>
      <c r="AJ13" s="69">
        <f t="shared" si="14"/>
        <v>0</v>
      </c>
      <c r="AK13" s="69">
        <f t="shared" si="15"/>
        <v>0</v>
      </c>
      <c r="AL13" s="69" t="s">
        <v>128</v>
      </c>
      <c r="AM13" s="69">
        <f t="shared" si="16"/>
        <v>0</v>
      </c>
      <c r="AN13" s="69" t="s">
        <v>128</v>
      </c>
      <c r="AO13" s="69">
        <f t="shared" si="17"/>
        <v>0</v>
      </c>
      <c r="AP13" s="69">
        <f t="shared" si="18"/>
        <v>0</v>
      </c>
      <c r="AQ13" s="69">
        <f t="shared" si="19"/>
        <v>0</v>
      </c>
      <c r="AR13" s="69">
        <f t="shared" si="20"/>
        <v>0</v>
      </c>
      <c r="AS13" s="69">
        <f t="shared" si="21"/>
        <v>0</v>
      </c>
      <c r="AT13" s="69">
        <f t="shared" si="22"/>
        <v>0</v>
      </c>
    </row>
    <row r="14" spans="1:46" ht="15.75" customHeight="1" x14ac:dyDescent="0.35">
      <c r="A14" s="36">
        <v>0</v>
      </c>
      <c r="B14" s="36">
        <v>0</v>
      </c>
      <c r="C14" s="67"/>
      <c r="D14" s="64">
        <v>0</v>
      </c>
      <c r="E14" s="36">
        <v>1</v>
      </c>
      <c r="F14" s="36">
        <v>0.5</v>
      </c>
      <c r="G14" s="65">
        <v>0.3</v>
      </c>
      <c r="H14" s="36">
        <v>1</v>
      </c>
      <c r="I14" s="36" t="s">
        <v>43</v>
      </c>
      <c r="J14" s="36">
        <v>0</v>
      </c>
      <c r="K14" s="66">
        <v>0.6</v>
      </c>
      <c r="L14" s="36">
        <v>0</v>
      </c>
      <c r="M14" s="36">
        <v>1</v>
      </c>
      <c r="N14" s="36">
        <v>3</v>
      </c>
      <c r="O14" s="36">
        <v>1</v>
      </c>
      <c r="P14" s="36">
        <v>1</v>
      </c>
      <c r="Q14" s="36">
        <v>0</v>
      </c>
      <c r="R14" s="67">
        <v>5</v>
      </c>
      <c r="S14" s="42" t="s">
        <v>127</v>
      </c>
      <c r="T14" s="42">
        <f t="shared" si="0"/>
        <v>5</v>
      </c>
      <c r="U14" s="68">
        <f t="shared" si="1"/>
        <v>11.111111111111112</v>
      </c>
      <c r="V14" s="68">
        <f t="shared" si="2"/>
        <v>0.09</v>
      </c>
      <c r="W14" s="42">
        <f t="shared" si="3"/>
        <v>4.4999999999999998E-2</v>
      </c>
      <c r="X14" s="42">
        <f t="shared" si="4"/>
        <v>0</v>
      </c>
      <c r="Y14" s="42">
        <f t="shared" si="5"/>
        <v>0.09</v>
      </c>
      <c r="Z14" s="68">
        <f t="shared" si="6"/>
        <v>0</v>
      </c>
      <c r="AA14" s="69">
        <f t="shared" si="7"/>
        <v>0</v>
      </c>
      <c r="AB14" s="69">
        <f t="shared" si="8"/>
        <v>0</v>
      </c>
      <c r="AC14" s="69">
        <f t="shared" si="9"/>
        <v>0</v>
      </c>
      <c r="AD14" s="69" t="s">
        <v>128</v>
      </c>
      <c r="AE14" s="69" t="s">
        <v>128</v>
      </c>
      <c r="AF14" s="69">
        <f t="shared" si="10"/>
        <v>0</v>
      </c>
      <c r="AG14" s="69">
        <f t="shared" si="11"/>
        <v>0</v>
      </c>
      <c r="AH14" s="69">
        <f t="shared" si="12"/>
        <v>0</v>
      </c>
      <c r="AI14" s="69">
        <f t="shared" si="13"/>
        <v>0</v>
      </c>
      <c r="AJ14" s="69">
        <f t="shared" si="14"/>
        <v>0</v>
      </c>
      <c r="AK14" s="69">
        <f t="shared" si="15"/>
        <v>0</v>
      </c>
      <c r="AL14" s="69" t="s">
        <v>128</v>
      </c>
      <c r="AM14" s="69">
        <f t="shared" si="16"/>
        <v>0</v>
      </c>
      <c r="AN14" s="69" t="s">
        <v>128</v>
      </c>
      <c r="AO14" s="69">
        <f t="shared" si="17"/>
        <v>0</v>
      </c>
      <c r="AP14" s="69">
        <f t="shared" si="18"/>
        <v>0</v>
      </c>
      <c r="AQ14" s="69">
        <f t="shared" si="19"/>
        <v>0</v>
      </c>
      <c r="AR14" s="69">
        <f t="shared" si="20"/>
        <v>0</v>
      </c>
      <c r="AS14" s="69">
        <f t="shared" si="21"/>
        <v>0</v>
      </c>
      <c r="AT14" s="69">
        <f t="shared" si="22"/>
        <v>0</v>
      </c>
    </row>
    <row r="15" spans="1:46" ht="15.75" customHeight="1" x14ac:dyDescent="0.35">
      <c r="A15" s="36">
        <v>0</v>
      </c>
      <c r="B15" s="36">
        <v>0</v>
      </c>
      <c r="C15" s="67"/>
      <c r="D15" s="64">
        <v>0</v>
      </c>
      <c r="E15" s="36">
        <v>1</v>
      </c>
      <c r="F15" s="36">
        <v>0.5</v>
      </c>
      <c r="G15" s="65">
        <v>0.3</v>
      </c>
      <c r="H15" s="36">
        <v>1</v>
      </c>
      <c r="I15" s="36" t="s">
        <v>43</v>
      </c>
      <c r="J15" s="36">
        <v>0</v>
      </c>
      <c r="K15" s="66">
        <v>0.6</v>
      </c>
      <c r="L15" s="36">
        <v>0</v>
      </c>
      <c r="M15" s="36">
        <v>1</v>
      </c>
      <c r="N15" s="36">
        <v>3</v>
      </c>
      <c r="O15" s="36">
        <v>1</v>
      </c>
      <c r="P15" s="36">
        <v>1</v>
      </c>
      <c r="Q15" s="36">
        <v>0</v>
      </c>
      <c r="R15" s="67">
        <v>5</v>
      </c>
      <c r="S15" s="42" t="s">
        <v>127</v>
      </c>
      <c r="T15" s="42">
        <f t="shared" si="0"/>
        <v>5</v>
      </c>
      <c r="U15" s="68">
        <f t="shared" si="1"/>
        <v>11.111111111111112</v>
      </c>
      <c r="V15" s="68">
        <f t="shared" si="2"/>
        <v>0.09</v>
      </c>
      <c r="W15" s="42">
        <f t="shared" si="3"/>
        <v>4.4999999999999998E-2</v>
      </c>
      <c r="X15" s="42">
        <f t="shared" si="4"/>
        <v>0</v>
      </c>
      <c r="Y15" s="42">
        <f t="shared" si="5"/>
        <v>0.09</v>
      </c>
      <c r="Z15" s="68">
        <f t="shared" si="6"/>
        <v>0</v>
      </c>
      <c r="AA15" s="69">
        <f t="shared" si="7"/>
        <v>0</v>
      </c>
      <c r="AB15" s="69">
        <f t="shared" si="8"/>
        <v>0</v>
      </c>
      <c r="AC15" s="69">
        <f t="shared" si="9"/>
        <v>0</v>
      </c>
      <c r="AD15" s="69" t="s">
        <v>128</v>
      </c>
      <c r="AE15" s="69" t="s">
        <v>128</v>
      </c>
      <c r="AF15" s="69">
        <f t="shared" si="10"/>
        <v>0</v>
      </c>
      <c r="AG15" s="69">
        <f t="shared" si="11"/>
        <v>0</v>
      </c>
      <c r="AH15" s="69">
        <f t="shared" si="12"/>
        <v>0</v>
      </c>
      <c r="AI15" s="69">
        <f t="shared" si="13"/>
        <v>0</v>
      </c>
      <c r="AJ15" s="69">
        <f t="shared" si="14"/>
        <v>0</v>
      </c>
      <c r="AK15" s="69">
        <f t="shared" si="15"/>
        <v>0</v>
      </c>
      <c r="AL15" s="69" t="s">
        <v>128</v>
      </c>
      <c r="AM15" s="69">
        <f t="shared" si="16"/>
        <v>0</v>
      </c>
      <c r="AN15" s="69" t="s">
        <v>128</v>
      </c>
      <c r="AO15" s="69">
        <f t="shared" si="17"/>
        <v>0</v>
      </c>
      <c r="AP15" s="69">
        <f t="shared" si="18"/>
        <v>0</v>
      </c>
      <c r="AQ15" s="69">
        <f t="shared" si="19"/>
        <v>0</v>
      </c>
      <c r="AR15" s="69">
        <f t="shared" si="20"/>
        <v>0</v>
      </c>
      <c r="AS15" s="69">
        <f t="shared" si="21"/>
        <v>0</v>
      </c>
      <c r="AT15" s="69">
        <f t="shared" si="22"/>
        <v>0</v>
      </c>
    </row>
    <row r="16" spans="1:46" ht="15.75" customHeight="1" x14ac:dyDescent="0.35">
      <c r="A16" s="36">
        <v>0</v>
      </c>
      <c r="B16" s="36">
        <v>0</v>
      </c>
      <c r="C16" s="67"/>
      <c r="D16" s="64">
        <v>0</v>
      </c>
      <c r="E16" s="36">
        <v>1</v>
      </c>
      <c r="F16" s="36">
        <v>0.5</v>
      </c>
      <c r="G16" s="65">
        <v>0.3</v>
      </c>
      <c r="H16" s="36">
        <v>1</v>
      </c>
      <c r="I16" s="36" t="s">
        <v>43</v>
      </c>
      <c r="J16" s="36">
        <v>0</v>
      </c>
      <c r="K16" s="66">
        <v>0.6</v>
      </c>
      <c r="L16" s="36">
        <v>0</v>
      </c>
      <c r="M16" s="36">
        <v>1</v>
      </c>
      <c r="N16" s="36">
        <v>3</v>
      </c>
      <c r="O16" s="36">
        <v>1</v>
      </c>
      <c r="P16" s="36">
        <v>1</v>
      </c>
      <c r="Q16" s="36">
        <v>0</v>
      </c>
      <c r="R16" s="67">
        <v>5</v>
      </c>
      <c r="S16" s="42" t="s">
        <v>127</v>
      </c>
      <c r="T16" s="42">
        <f t="shared" si="0"/>
        <v>5</v>
      </c>
      <c r="U16" s="68">
        <f t="shared" si="1"/>
        <v>11.111111111111112</v>
      </c>
      <c r="V16" s="68">
        <f t="shared" si="2"/>
        <v>0.09</v>
      </c>
      <c r="W16" s="42">
        <f t="shared" si="3"/>
        <v>4.4999999999999998E-2</v>
      </c>
      <c r="X16" s="42">
        <f t="shared" si="4"/>
        <v>0</v>
      </c>
      <c r="Y16" s="42">
        <f t="shared" si="5"/>
        <v>0.09</v>
      </c>
      <c r="Z16" s="68">
        <f t="shared" si="6"/>
        <v>0</v>
      </c>
      <c r="AA16" s="69">
        <f t="shared" si="7"/>
        <v>0</v>
      </c>
      <c r="AB16" s="69">
        <f t="shared" si="8"/>
        <v>0</v>
      </c>
      <c r="AC16" s="69">
        <f t="shared" si="9"/>
        <v>0</v>
      </c>
      <c r="AD16" s="69" t="s">
        <v>128</v>
      </c>
      <c r="AE16" s="69" t="s">
        <v>128</v>
      </c>
      <c r="AF16" s="69">
        <f t="shared" si="10"/>
        <v>0</v>
      </c>
      <c r="AG16" s="69">
        <f t="shared" si="11"/>
        <v>0</v>
      </c>
      <c r="AH16" s="69">
        <f t="shared" si="12"/>
        <v>0</v>
      </c>
      <c r="AI16" s="69">
        <f t="shared" si="13"/>
        <v>0</v>
      </c>
      <c r="AJ16" s="69">
        <f t="shared" si="14"/>
        <v>0</v>
      </c>
      <c r="AK16" s="69">
        <f t="shared" si="15"/>
        <v>0</v>
      </c>
      <c r="AL16" s="69" t="s">
        <v>128</v>
      </c>
      <c r="AM16" s="69">
        <f t="shared" si="16"/>
        <v>0</v>
      </c>
      <c r="AN16" s="69" t="s">
        <v>128</v>
      </c>
      <c r="AO16" s="69">
        <f t="shared" si="17"/>
        <v>0</v>
      </c>
      <c r="AP16" s="69">
        <f t="shared" si="18"/>
        <v>0</v>
      </c>
      <c r="AQ16" s="69">
        <f t="shared" si="19"/>
        <v>0</v>
      </c>
      <c r="AR16" s="69">
        <f t="shared" si="20"/>
        <v>0</v>
      </c>
      <c r="AS16" s="69">
        <f t="shared" si="21"/>
        <v>0</v>
      </c>
      <c r="AT16" s="69">
        <f t="shared" si="22"/>
        <v>0</v>
      </c>
    </row>
    <row r="17" spans="1:46" ht="15.75" customHeight="1" x14ac:dyDescent="0.35">
      <c r="A17" s="36">
        <v>0</v>
      </c>
      <c r="B17" s="36">
        <v>0</v>
      </c>
      <c r="C17" s="67"/>
      <c r="D17" s="64">
        <v>0</v>
      </c>
      <c r="E17" s="36">
        <v>1</v>
      </c>
      <c r="F17" s="36">
        <v>0.5</v>
      </c>
      <c r="G17" s="65">
        <v>0.3</v>
      </c>
      <c r="H17" s="36">
        <v>1</v>
      </c>
      <c r="I17" s="36" t="s">
        <v>43</v>
      </c>
      <c r="J17" s="36">
        <v>0</v>
      </c>
      <c r="K17" s="66">
        <v>0.6</v>
      </c>
      <c r="L17" s="36">
        <v>0</v>
      </c>
      <c r="M17" s="36">
        <v>1</v>
      </c>
      <c r="N17" s="36">
        <v>3</v>
      </c>
      <c r="O17" s="36">
        <v>1</v>
      </c>
      <c r="P17" s="36">
        <v>1</v>
      </c>
      <c r="Q17" s="36">
        <v>0</v>
      </c>
      <c r="R17" s="67">
        <v>5</v>
      </c>
      <c r="S17" s="42" t="s">
        <v>127</v>
      </c>
      <c r="T17" s="42">
        <f t="shared" si="0"/>
        <v>5</v>
      </c>
      <c r="U17" s="68">
        <f t="shared" si="1"/>
        <v>11.111111111111112</v>
      </c>
      <c r="V17" s="68">
        <f t="shared" si="2"/>
        <v>0.09</v>
      </c>
      <c r="W17" s="42">
        <f t="shared" si="3"/>
        <v>4.4999999999999998E-2</v>
      </c>
      <c r="X17" s="42">
        <f t="shared" si="4"/>
        <v>0</v>
      </c>
      <c r="Y17" s="42">
        <f t="shared" si="5"/>
        <v>0.09</v>
      </c>
      <c r="Z17" s="68">
        <f t="shared" si="6"/>
        <v>0</v>
      </c>
      <c r="AA17" s="69">
        <f t="shared" si="7"/>
        <v>0</v>
      </c>
      <c r="AB17" s="69">
        <f t="shared" si="8"/>
        <v>0</v>
      </c>
      <c r="AC17" s="69">
        <f t="shared" si="9"/>
        <v>0</v>
      </c>
      <c r="AD17" s="69" t="s">
        <v>128</v>
      </c>
      <c r="AE17" s="69" t="s">
        <v>128</v>
      </c>
      <c r="AF17" s="69">
        <f t="shared" si="10"/>
        <v>0</v>
      </c>
      <c r="AG17" s="69">
        <f t="shared" si="11"/>
        <v>0</v>
      </c>
      <c r="AH17" s="69">
        <f t="shared" si="12"/>
        <v>0</v>
      </c>
      <c r="AI17" s="69">
        <f t="shared" si="13"/>
        <v>0</v>
      </c>
      <c r="AJ17" s="69">
        <f t="shared" si="14"/>
        <v>0</v>
      </c>
      <c r="AK17" s="69">
        <f t="shared" si="15"/>
        <v>0</v>
      </c>
      <c r="AL17" s="69" t="s">
        <v>128</v>
      </c>
      <c r="AM17" s="69">
        <f t="shared" si="16"/>
        <v>0</v>
      </c>
      <c r="AN17" s="69" t="s">
        <v>128</v>
      </c>
      <c r="AO17" s="69">
        <f t="shared" si="17"/>
        <v>0</v>
      </c>
      <c r="AP17" s="69">
        <f t="shared" si="18"/>
        <v>0</v>
      </c>
      <c r="AQ17" s="69">
        <f t="shared" si="19"/>
        <v>0</v>
      </c>
      <c r="AR17" s="69">
        <f t="shared" si="20"/>
        <v>0</v>
      </c>
      <c r="AS17" s="69">
        <f t="shared" si="21"/>
        <v>0</v>
      </c>
      <c r="AT17" s="69">
        <f t="shared" si="22"/>
        <v>0</v>
      </c>
    </row>
    <row r="18" spans="1:46" ht="15.75" customHeight="1" x14ac:dyDescent="0.35">
      <c r="A18" s="36">
        <v>0</v>
      </c>
      <c r="B18" s="36">
        <v>0</v>
      </c>
      <c r="C18" s="67"/>
      <c r="D18" s="64">
        <v>0</v>
      </c>
      <c r="E18" s="36">
        <v>1</v>
      </c>
      <c r="F18" s="36">
        <v>0.5</v>
      </c>
      <c r="G18" s="65">
        <v>0.3</v>
      </c>
      <c r="H18" s="36">
        <v>1</v>
      </c>
      <c r="I18" s="36" t="s">
        <v>43</v>
      </c>
      <c r="J18" s="36">
        <v>0</v>
      </c>
      <c r="K18" s="66">
        <v>0.6</v>
      </c>
      <c r="L18" s="36">
        <v>0</v>
      </c>
      <c r="M18" s="36">
        <v>1</v>
      </c>
      <c r="N18" s="36">
        <v>3</v>
      </c>
      <c r="O18" s="36">
        <v>1</v>
      </c>
      <c r="P18" s="36">
        <v>1</v>
      </c>
      <c r="Q18" s="36">
        <v>0</v>
      </c>
      <c r="R18" s="67">
        <v>5</v>
      </c>
      <c r="S18" s="42" t="s">
        <v>127</v>
      </c>
      <c r="T18" s="42">
        <f t="shared" si="0"/>
        <v>5</v>
      </c>
      <c r="U18" s="68">
        <f t="shared" si="1"/>
        <v>11.111111111111112</v>
      </c>
      <c r="V18" s="68">
        <f t="shared" si="2"/>
        <v>0.09</v>
      </c>
      <c r="W18" s="42">
        <f t="shared" si="3"/>
        <v>4.4999999999999998E-2</v>
      </c>
      <c r="X18" s="42">
        <f t="shared" si="4"/>
        <v>0</v>
      </c>
      <c r="Y18" s="42">
        <f t="shared" si="5"/>
        <v>0.09</v>
      </c>
      <c r="Z18" s="68">
        <f t="shared" si="6"/>
        <v>0</v>
      </c>
      <c r="AA18" s="69">
        <f t="shared" si="7"/>
        <v>0</v>
      </c>
      <c r="AB18" s="69">
        <f t="shared" si="8"/>
        <v>0</v>
      </c>
      <c r="AC18" s="69">
        <f t="shared" si="9"/>
        <v>0</v>
      </c>
      <c r="AD18" s="69" t="s">
        <v>128</v>
      </c>
      <c r="AE18" s="69" t="s">
        <v>128</v>
      </c>
      <c r="AF18" s="69">
        <f t="shared" si="10"/>
        <v>0</v>
      </c>
      <c r="AG18" s="69">
        <f t="shared" si="11"/>
        <v>0</v>
      </c>
      <c r="AH18" s="69">
        <f t="shared" si="12"/>
        <v>0</v>
      </c>
      <c r="AI18" s="69">
        <f t="shared" si="13"/>
        <v>0</v>
      </c>
      <c r="AJ18" s="69">
        <f t="shared" si="14"/>
        <v>0</v>
      </c>
      <c r="AK18" s="69">
        <f t="shared" si="15"/>
        <v>0</v>
      </c>
      <c r="AL18" s="69" t="s">
        <v>128</v>
      </c>
      <c r="AM18" s="69">
        <f t="shared" si="16"/>
        <v>0</v>
      </c>
      <c r="AN18" s="69" t="s">
        <v>128</v>
      </c>
      <c r="AO18" s="69">
        <f t="shared" si="17"/>
        <v>0</v>
      </c>
      <c r="AP18" s="69">
        <f t="shared" si="18"/>
        <v>0</v>
      </c>
      <c r="AQ18" s="69">
        <f t="shared" si="19"/>
        <v>0</v>
      </c>
      <c r="AR18" s="69">
        <f t="shared" si="20"/>
        <v>0</v>
      </c>
      <c r="AS18" s="69">
        <f t="shared" si="21"/>
        <v>0</v>
      </c>
      <c r="AT18" s="69">
        <f t="shared" si="22"/>
        <v>0</v>
      </c>
    </row>
    <row r="19" spans="1:46" ht="15.75" customHeight="1" x14ac:dyDescent="0.35">
      <c r="A19" s="36">
        <v>0</v>
      </c>
      <c r="B19" s="36">
        <v>0</v>
      </c>
      <c r="C19" s="67"/>
      <c r="D19" s="64">
        <v>0</v>
      </c>
      <c r="E19" s="36">
        <v>1</v>
      </c>
      <c r="F19" s="36">
        <v>0.5</v>
      </c>
      <c r="G19" s="65">
        <v>0.3</v>
      </c>
      <c r="H19" s="36">
        <v>1</v>
      </c>
      <c r="I19" s="36" t="s">
        <v>43</v>
      </c>
      <c r="J19" s="36">
        <v>0</v>
      </c>
      <c r="K19" s="66">
        <v>0.6</v>
      </c>
      <c r="L19" s="36">
        <v>0</v>
      </c>
      <c r="M19" s="36">
        <v>1</v>
      </c>
      <c r="N19" s="36">
        <v>3</v>
      </c>
      <c r="O19" s="36">
        <v>1</v>
      </c>
      <c r="P19" s="36">
        <v>1</v>
      </c>
      <c r="Q19" s="36">
        <v>0</v>
      </c>
      <c r="R19" s="67">
        <v>5</v>
      </c>
      <c r="S19" s="42" t="s">
        <v>127</v>
      </c>
      <c r="T19" s="42">
        <f t="shared" si="0"/>
        <v>5</v>
      </c>
      <c r="U19" s="68">
        <f t="shared" si="1"/>
        <v>11.111111111111112</v>
      </c>
      <c r="V19" s="68">
        <f t="shared" si="2"/>
        <v>0.09</v>
      </c>
      <c r="W19" s="42">
        <f t="shared" si="3"/>
        <v>4.4999999999999998E-2</v>
      </c>
      <c r="X19" s="42">
        <f t="shared" si="4"/>
        <v>0</v>
      </c>
      <c r="Y19" s="42">
        <f t="shared" si="5"/>
        <v>0.09</v>
      </c>
      <c r="Z19" s="68">
        <f t="shared" si="6"/>
        <v>0</v>
      </c>
      <c r="AA19" s="69">
        <f t="shared" si="7"/>
        <v>0</v>
      </c>
      <c r="AB19" s="69">
        <f t="shared" si="8"/>
        <v>0</v>
      </c>
      <c r="AC19" s="69">
        <f t="shared" si="9"/>
        <v>0</v>
      </c>
      <c r="AD19" s="69" t="s">
        <v>128</v>
      </c>
      <c r="AE19" s="69" t="s">
        <v>128</v>
      </c>
      <c r="AF19" s="69">
        <f t="shared" si="10"/>
        <v>0</v>
      </c>
      <c r="AG19" s="69">
        <f t="shared" si="11"/>
        <v>0</v>
      </c>
      <c r="AH19" s="69">
        <f t="shared" si="12"/>
        <v>0</v>
      </c>
      <c r="AI19" s="69">
        <f t="shared" si="13"/>
        <v>0</v>
      </c>
      <c r="AJ19" s="69">
        <f t="shared" si="14"/>
        <v>0</v>
      </c>
      <c r="AK19" s="69">
        <f t="shared" si="15"/>
        <v>0</v>
      </c>
      <c r="AL19" s="69" t="s">
        <v>128</v>
      </c>
      <c r="AM19" s="69">
        <f t="shared" si="16"/>
        <v>0</v>
      </c>
      <c r="AN19" s="69" t="s">
        <v>128</v>
      </c>
      <c r="AO19" s="69">
        <f t="shared" si="17"/>
        <v>0</v>
      </c>
      <c r="AP19" s="69">
        <f t="shared" si="18"/>
        <v>0</v>
      </c>
      <c r="AQ19" s="69">
        <f t="shared" si="19"/>
        <v>0</v>
      </c>
      <c r="AR19" s="69">
        <f t="shared" si="20"/>
        <v>0</v>
      </c>
      <c r="AS19" s="69">
        <f t="shared" si="21"/>
        <v>0</v>
      </c>
      <c r="AT19" s="69">
        <f t="shared" si="22"/>
        <v>0</v>
      </c>
    </row>
    <row r="20" spans="1:46" ht="15.75" customHeight="1" x14ac:dyDescent="0.35">
      <c r="A20" s="36">
        <v>0</v>
      </c>
      <c r="B20" s="36">
        <v>0</v>
      </c>
      <c r="C20" s="67"/>
      <c r="D20" s="64">
        <v>0</v>
      </c>
      <c r="E20" s="36">
        <v>1</v>
      </c>
      <c r="F20" s="36">
        <v>0.5</v>
      </c>
      <c r="G20" s="65">
        <v>0.3</v>
      </c>
      <c r="H20" s="36">
        <v>1</v>
      </c>
      <c r="I20" s="36" t="s">
        <v>43</v>
      </c>
      <c r="J20" s="36">
        <v>0</v>
      </c>
      <c r="K20" s="66">
        <v>0.6</v>
      </c>
      <c r="L20" s="36">
        <v>0</v>
      </c>
      <c r="M20" s="36">
        <v>1</v>
      </c>
      <c r="N20" s="36">
        <v>3</v>
      </c>
      <c r="O20" s="36">
        <v>1</v>
      </c>
      <c r="P20" s="36">
        <v>1</v>
      </c>
      <c r="Q20" s="36">
        <v>0</v>
      </c>
      <c r="R20" s="67">
        <v>5</v>
      </c>
      <c r="S20" s="42" t="s">
        <v>127</v>
      </c>
      <c r="T20" s="42">
        <f t="shared" si="0"/>
        <v>5</v>
      </c>
      <c r="U20" s="68">
        <f t="shared" si="1"/>
        <v>11.111111111111112</v>
      </c>
      <c r="V20" s="68">
        <f t="shared" si="2"/>
        <v>0.09</v>
      </c>
      <c r="W20" s="42">
        <f t="shared" si="3"/>
        <v>4.4999999999999998E-2</v>
      </c>
      <c r="X20" s="42">
        <f t="shared" si="4"/>
        <v>0</v>
      </c>
      <c r="Y20" s="42">
        <f t="shared" si="5"/>
        <v>0.09</v>
      </c>
      <c r="Z20" s="68">
        <f t="shared" si="6"/>
        <v>0</v>
      </c>
      <c r="AA20" s="69">
        <f t="shared" si="7"/>
        <v>0</v>
      </c>
      <c r="AB20" s="69">
        <f t="shared" si="8"/>
        <v>0</v>
      </c>
      <c r="AC20" s="69">
        <f t="shared" si="9"/>
        <v>0</v>
      </c>
      <c r="AD20" s="69" t="s">
        <v>128</v>
      </c>
      <c r="AE20" s="69" t="s">
        <v>128</v>
      </c>
      <c r="AF20" s="69">
        <f t="shared" si="10"/>
        <v>0</v>
      </c>
      <c r="AG20" s="69">
        <f t="shared" si="11"/>
        <v>0</v>
      </c>
      <c r="AH20" s="69">
        <f t="shared" si="12"/>
        <v>0</v>
      </c>
      <c r="AI20" s="69">
        <f t="shared" si="13"/>
        <v>0</v>
      </c>
      <c r="AJ20" s="69">
        <f t="shared" si="14"/>
        <v>0</v>
      </c>
      <c r="AK20" s="69">
        <f t="shared" si="15"/>
        <v>0</v>
      </c>
      <c r="AL20" s="69" t="s">
        <v>128</v>
      </c>
      <c r="AM20" s="69">
        <f t="shared" si="16"/>
        <v>0</v>
      </c>
      <c r="AN20" s="69" t="s">
        <v>128</v>
      </c>
      <c r="AO20" s="69">
        <f t="shared" si="17"/>
        <v>0</v>
      </c>
      <c r="AP20" s="69">
        <f t="shared" si="18"/>
        <v>0</v>
      </c>
      <c r="AQ20" s="69">
        <f t="shared" si="19"/>
        <v>0</v>
      </c>
      <c r="AR20" s="69">
        <f t="shared" si="20"/>
        <v>0</v>
      </c>
      <c r="AS20" s="69">
        <f t="shared" si="21"/>
        <v>0</v>
      </c>
      <c r="AT20" s="69">
        <f t="shared" si="22"/>
        <v>0</v>
      </c>
    </row>
    <row r="21" spans="1:46" ht="15.75" customHeight="1" x14ac:dyDescent="0.35">
      <c r="A21" s="36">
        <v>0</v>
      </c>
      <c r="B21" s="36">
        <v>0</v>
      </c>
      <c r="C21" s="67"/>
      <c r="D21" s="64">
        <v>0</v>
      </c>
      <c r="E21" s="36">
        <v>1</v>
      </c>
      <c r="F21" s="36">
        <v>0.5</v>
      </c>
      <c r="G21" s="65">
        <v>0.3</v>
      </c>
      <c r="H21" s="36">
        <v>1</v>
      </c>
      <c r="I21" s="36" t="s">
        <v>43</v>
      </c>
      <c r="J21" s="36">
        <v>0</v>
      </c>
      <c r="K21" s="66">
        <v>0.6</v>
      </c>
      <c r="L21" s="36">
        <v>0</v>
      </c>
      <c r="M21" s="36">
        <v>1</v>
      </c>
      <c r="N21" s="36">
        <v>3</v>
      </c>
      <c r="O21" s="36">
        <v>1</v>
      </c>
      <c r="P21" s="36">
        <v>1</v>
      </c>
      <c r="Q21" s="36">
        <v>0</v>
      </c>
      <c r="R21" s="67">
        <v>5</v>
      </c>
      <c r="S21" s="42" t="s">
        <v>127</v>
      </c>
      <c r="T21" s="42">
        <f t="shared" si="0"/>
        <v>5</v>
      </c>
      <c r="U21" s="68">
        <f t="shared" si="1"/>
        <v>11.111111111111112</v>
      </c>
      <c r="V21" s="68">
        <f t="shared" si="2"/>
        <v>0.09</v>
      </c>
      <c r="W21" s="42">
        <f t="shared" si="3"/>
        <v>4.4999999999999998E-2</v>
      </c>
      <c r="X21" s="42">
        <f t="shared" si="4"/>
        <v>0</v>
      </c>
      <c r="Y21" s="42">
        <f t="shared" si="5"/>
        <v>0.09</v>
      </c>
      <c r="Z21" s="68">
        <f t="shared" si="6"/>
        <v>0</v>
      </c>
      <c r="AA21" s="69">
        <f t="shared" si="7"/>
        <v>0</v>
      </c>
      <c r="AB21" s="69">
        <f t="shared" si="8"/>
        <v>0</v>
      </c>
      <c r="AC21" s="69">
        <f t="shared" si="9"/>
        <v>0</v>
      </c>
      <c r="AD21" s="69" t="s">
        <v>128</v>
      </c>
      <c r="AE21" s="69" t="s">
        <v>128</v>
      </c>
      <c r="AF21" s="69">
        <f t="shared" si="10"/>
        <v>0</v>
      </c>
      <c r="AG21" s="69">
        <f t="shared" si="11"/>
        <v>0</v>
      </c>
      <c r="AH21" s="69">
        <f t="shared" si="12"/>
        <v>0</v>
      </c>
      <c r="AI21" s="69">
        <f t="shared" si="13"/>
        <v>0</v>
      </c>
      <c r="AJ21" s="69">
        <f t="shared" si="14"/>
        <v>0</v>
      </c>
      <c r="AK21" s="69">
        <f t="shared" si="15"/>
        <v>0</v>
      </c>
      <c r="AL21" s="69" t="s">
        <v>128</v>
      </c>
      <c r="AM21" s="69">
        <f t="shared" si="16"/>
        <v>0</v>
      </c>
      <c r="AN21" s="69" t="s">
        <v>128</v>
      </c>
      <c r="AO21" s="69">
        <f t="shared" si="17"/>
        <v>0</v>
      </c>
      <c r="AP21" s="69">
        <f t="shared" si="18"/>
        <v>0</v>
      </c>
      <c r="AQ21" s="69">
        <f t="shared" si="19"/>
        <v>0</v>
      </c>
      <c r="AR21" s="69">
        <f t="shared" si="20"/>
        <v>0</v>
      </c>
      <c r="AS21" s="69">
        <f t="shared" si="21"/>
        <v>0</v>
      </c>
      <c r="AT21" s="69">
        <f t="shared" si="22"/>
        <v>0</v>
      </c>
    </row>
    <row r="22" spans="1:46" ht="15.75" customHeight="1" x14ac:dyDescent="0.35">
      <c r="A22" s="36">
        <v>0</v>
      </c>
      <c r="B22" s="36">
        <v>0</v>
      </c>
      <c r="C22" s="67"/>
      <c r="D22" s="64">
        <v>0</v>
      </c>
      <c r="E22" s="36">
        <v>1</v>
      </c>
      <c r="F22" s="36">
        <v>0.5</v>
      </c>
      <c r="G22" s="65">
        <v>0.3</v>
      </c>
      <c r="H22" s="36">
        <v>1</v>
      </c>
      <c r="I22" s="36" t="s">
        <v>43</v>
      </c>
      <c r="J22" s="36">
        <v>0</v>
      </c>
      <c r="K22" s="66">
        <v>0.6</v>
      </c>
      <c r="L22" s="36">
        <v>0</v>
      </c>
      <c r="M22" s="36">
        <v>1</v>
      </c>
      <c r="N22" s="36">
        <v>3</v>
      </c>
      <c r="O22" s="36">
        <v>1</v>
      </c>
      <c r="P22" s="36">
        <v>1</v>
      </c>
      <c r="Q22" s="36">
        <v>0</v>
      </c>
      <c r="R22" s="67">
        <v>5</v>
      </c>
      <c r="S22" s="42" t="s">
        <v>127</v>
      </c>
      <c r="T22" s="42">
        <f t="shared" si="0"/>
        <v>5</v>
      </c>
      <c r="U22" s="68">
        <f t="shared" si="1"/>
        <v>11.111111111111112</v>
      </c>
      <c r="V22" s="68">
        <f t="shared" si="2"/>
        <v>0.09</v>
      </c>
      <c r="W22" s="42">
        <f t="shared" si="3"/>
        <v>4.4999999999999998E-2</v>
      </c>
      <c r="X22" s="42">
        <f t="shared" si="4"/>
        <v>0</v>
      </c>
      <c r="Y22" s="42">
        <f t="shared" si="5"/>
        <v>0.09</v>
      </c>
      <c r="Z22" s="68">
        <f t="shared" si="6"/>
        <v>0</v>
      </c>
      <c r="AA22" s="69">
        <f t="shared" si="7"/>
        <v>0</v>
      </c>
      <c r="AB22" s="69">
        <f t="shared" si="8"/>
        <v>0</v>
      </c>
      <c r="AC22" s="69">
        <f t="shared" si="9"/>
        <v>0</v>
      </c>
      <c r="AD22" s="69" t="s">
        <v>128</v>
      </c>
      <c r="AE22" s="69" t="s">
        <v>128</v>
      </c>
      <c r="AF22" s="69">
        <f t="shared" si="10"/>
        <v>0</v>
      </c>
      <c r="AG22" s="69">
        <f t="shared" si="11"/>
        <v>0</v>
      </c>
      <c r="AH22" s="69">
        <f t="shared" si="12"/>
        <v>0</v>
      </c>
      <c r="AI22" s="69">
        <f t="shared" si="13"/>
        <v>0</v>
      </c>
      <c r="AJ22" s="69">
        <f t="shared" si="14"/>
        <v>0</v>
      </c>
      <c r="AK22" s="69">
        <f t="shared" si="15"/>
        <v>0</v>
      </c>
      <c r="AL22" s="69" t="s">
        <v>128</v>
      </c>
      <c r="AM22" s="69">
        <f t="shared" si="16"/>
        <v>0</v>
      </c>
      <c r="AN22" s="69" t="s">
        <v>128</v>
      </c>
      <c r="AO22" s="69">
        <f t="shared" si="17"/>
        <v>0</v>
      </c>
      <c r="AP22" s="69">
        <f t="shared" si="18"/>
        <v>0</v>
      </c>
      <c r="AQ22" s="69">
        <f t="shared" si="19"/>
        <v>0</v>
      </c>
      <c r="AR22" s="69">
        <f t="shared" si="20"/>
        <v>0</v>
      </c>
      <c r="AS22" s="69">
        <f t="shared" si="21"/>
        <v>0</v>
      </c>
      <c r="AT22" s="69">
        <f t="shared" si="22"/>
        <v>0</v>
      </c>
    </row>
    <row r="23" spans="1:46" ht="15.75" customHeight="1" x14ac:dyDescent="0.35">
      <c r="A23" s="36">
        <v>0</v>
      </c>
      <c r="B23" s="36">
        <v>0</v>
      </c>
      <c r="C23" s="67"/>
      <c r="D23" s="64">
        <v>0</v>
      </c>
      <c r="E23" s="36">
        <v>1</v>
      </c>
      <c r="F23" s="36">
        <v>0.5</v>
      </c>
      <c r="G23" s="65">
        <v>0.3</v>
      </c>
      <c r="H23" s="36">
        <v>1</v>
      </c>
      <c r="I23" s="36" t="s">
        <v>43</v>
      </c>
      <c r="J23" s="36">
        <v>0</v>
      </c>
      <c r="K23" s="66">
        <v>0.6</v>
      </c>
      <c r="L23" s="36">
        <v>0</v>
      </c>
      <c r="M23" s="36">
        <v>1</v>
      </c>
      <c r="N23" s="36">
        <v>3</v>
      </c>
      <c r="O23" s="36">
        <v>1</v>
      </c>
      <c r="P23" s="36">
        <v>1</v>
      </c>
      <c r="Q23" s="36">
        <v>0</v>
      </c>
      <c r="R23" s="67">
        <v>5</v>
      </c>
      <c r="S23" s="42" t="s">
        <v>127</v>
      </c>
      <c r="T23" s="42">
        <f t="shared" si="0"/>
        <v>5</v>
      </c>
      <c r="U23" s="68">
        <f t="shared" si="1"/>
        <v>11.111111111111112</v>
      </c>
      <c r="V23" s="68">
        <f t="shared" si="2"/>
        <v>0.09</v>
      </c>
      <c r="W23" s="42">
        <f t="shared" si="3"/>
        <v>4.4999999999999998E-2</v>
      </c>
      <c r="X23" s="42">
        <f t="shared" si="4"/>
        <v>0</v>
      </c>
      <c r="Y23" s="42">
        <f t="shared" si="5"/>
        <v>0.09</v>
      </c>
      <c r="Z23" s="68">
        <f t="shared" si="6"/>
        <v>0</v>
      </c>
      <c r="AA23" s="69">
        <f t="shared" si="7"/>
        <v>0</v>
      </c>
      <c r="AB23" s="69">
        <f t="shared" si="8"/>
        <v>0</v>
      </c>
      <c r="AC23" s="69">
        <f t="shared" si="9"/>
        <v>0</v>
      </c>
      <c r="AD23" s="69" t="s">
        <v>128</v>
      </c>
      <c r="AE23" s="69" t="s">
        <v>128</v>
      </c>
      <c r="AF23" s="69">
        <f t="shared" si="10"/>
        <v>0</v>
      </c>
      <c r="AG23" s="69">
        <f t="shared" si="11"/>
        <v>0</v>
      </c>
      <c r="AH23" s="69">
        <f t="shared" si="12"/>
        <v>0</v>
      </c>
      <c r="AI23" s="69">
        <f t="shared" si="13"/>
        <v>0</v>
      </c>
      <c r="AJ23" s="69">
        <f t="shared" si="14"/>
        <v>0</v>
      </c>
      <c r="AK23" s="69">
        <f t="shared" si="15"/>
        <v>0</v>
      </c>
      <c r="AL23" s="69" t="s">
        <v>128</v>
      </c>
      <c r="AM23" s="69">
        <f t="shared" si="16"/>
        <v>0</v>
      </c>
      <c r="AN23" s="69" t="s">
        <v>128</v>
      </c>
      <c r="AO23" s="69">
        <f t="shared" si="17"/>
        <v>0</v>
      </c>
      <c r="AP23" s="69">
        <f t="shared" si="18"/>
        <v>0</v>
      </c>
      <c r="AQ23" s="69">
        <f t="shared" si="19"/>
        <v>0</v>
      </c>
      <c r="AR23" s="69">
        <f t="shared" si="20"/>
        <v>0</v>
      </c>
      <c r="AS23" s="69">
        <f t="shared" si="21"/>
        <v>0</v>
      </c>
      <c r="AT23" s="69">
        <f t="shared" si="22"/>
        <v>0</v>
      </c>
    </row>
    <row r="24" spans="1:46" ht="15.75" customHeight="1" x14ac:dyDescent="0.35">
      <c r="A24" s="36">
        <v>0</v>
      </c>
      <c r="B24" s="36">
        <v>0</v>
      </c>
      <c r="C24" s="67"/>
      <c r="D24" s="64">
        <v>0</v>
      </c>
      <c r="E24" s="36">
        <v>1</v>
      </c>
      <c r="F24" s="36">
        <v>0.5</v>
      </c>
      <c r="G24" s="65">
        <v>0.3</v>
      </c>
      <c r="H24" s="36">
        <v>1</v>
      </c>
      <c r="I24" s="36" t="s">
        <v>43</v>
      </c>
      <c r="J24" s="36">
        <v>0</v>
      </c>
      <c r="K24" s="66">
        <v>0.6</v>
      </c>
      <c r="L24" s="36">
        <v>0</v>
      </c>
      <c r="M24" s="36">
        <v>1</v>
      </c>
      <c r="N24" s="36">
        <v>3</v>
      </c>
      <c r="O24" s="36">
        <v>1</v>
      </c>
      <c r="P24" s="36">
        <v>1</v>
      </c>
      <c r="Q24" s="36">
        <v>0</v>
      </c>
      <c r="R24" s="67">
        <v>5</v>
      </c>
      <c r="S24" s="42" t="s">
        <v>127</v>
      </c>
      <c r="T24" s="42">
        <f t="shared" si="0"/>
        <v>5</v>
      </c>
      <c r="U24" s="68">
        <f t="shared" si="1"/>
        <v>11.111111111111112</v>
      </c>
      <c r="V24" s="68">
        <f t="shared" si="2"/>
        <v>0.09</v>
      </c>
      <c r="W24" s="42">
        <f t="shared" si="3"/>
        <v>4.4999999999999998E-2</v>
      </c>
      <c r="X24" s="42">
        <f t="shared" si="4"/>
        <v>0</v>
      </c>
      <c r="Y24" s="42">
        <f t="shared" si="5"/>
        <v>0.09</v>
      </c>
      <c r="Z24" s="68">
        <f t="shared" si="6"/>
        <v>0</v>
      </c>
      <c r="AA24" s="69">
        <f t="shared" si="7"/>
        <v>0</v>
      </c>
      <c r="AB24" s="69">
        <f t="shared" si="8"/>
        <v>0</v>
      </c>
      <c r="AC24" s="69">
        <f t="shared" si="9"/>
        <v>0</v>
      </c>
      <c r="AD24" s="69" t="s">
        <v>128</v>
      </c>
      <c r="AE24" s="69" t="s">
        <v>128</v>
      </c>
      <c r="AF24" s="69">
        <f t="shared" si="10"/>
        <v>0</v>
      </c>
      <c r="AG24" s="69">
        <f t="shared" si="11"/>
        <v>0</v>
      </c>
      <c r="AH24" s="69">
        <f t="shared" si="12"/>
        <v>0</v>
      </c>
      <c r="AI24" s="69">
        <f t="shared" si="13"/>
        <v>0</v>
      </c>
      <c r="AJ24" s="69">
        <f t="shared" si="14"/>
        <v>0</v>
      </c>
      <c r="AK24" s="69">
        <f t="shared" si="15"/>
        <v>0</v>
      </c>
      <c r="AL24" s="69" t="s">
        <v>128</v>
      </c>
      <c r="AM24" s="69">
        <f t="shared" si="16"/>
        <v>0</v>
      </c>
      <c r="AN24" s="69" t="s">
        <v>128</v>
      </c>
      <c r="AO24" s="69">
        <f t="shared" si="17"/>
        <v>0</v>
      </c>
      <c r="AP24" s="69">
        <f t="shared" si="18"/>
        <v>0</v>
      </c>
      <c r="AQ24" s="69">
        <f t="shared" si="19"/>
        <v>0</v>
      </c>
      <c r="AR24" s="69">
        <f t="shared" si="20"/>
        <v>0</v>
      </c>
      <c r="AS24" s="69">
        <f t="shared" si="21"/>
        <v>0</v>
      </c>
      <c r="AT24" s="69">
        <f t="shared" si="22"/>
        <v>0</v>
      </c>
    </row>
    <row r="25" spans="1:46" ht="15.75" customHeight="1" x14ac:dyDescent="0.35">
      <c r="A25" s="36">
        <v>0</v>
      </c>
      <c r="B25" s="36">
        <v>0</v>
      </c>
      <c r="C25" s="67"/>
      <c r="D25" s="64">
        <v>0</v>
      </c>
      <c r="E25" s="36">
        <v>1</v>
      </c>
      <c r="F25" s="36">
        <v>0.5</v>
      </c>
      <c r="G25" s="65">
        <v>0.3</v>
      </c>
      <c r="H25" s="36">
        <v>1</v>
      </c>
      <c r="I25" s="36" t="s">
        <v>43</v>
      </c>
      <c r="J25" s="36">
        <v>0</v>
      </c>
      <c r="K25" s="66">
        <v>0.6</v>
      </c>
      <c r="L25" s="36">
        <v>0</v>
      </c>
      <c r="M25" s="36">
        <v>1</v>
      </c>
      <c r="N25" s="36">
        <v>3</v>
      </c>
      <c r="O25" s="36">
        <v>1</v>
      </c>
      <c r="P25" s="36">
        <v>1</v>
      </c>
      <c r="Q25" s="36">
        <v>0</v>
      </c>
      <c r="R25" s="67">
        <v>5</v>
      </c>
      <c r="S25" s="42" t="s">
        <v>127</v>
      </c>
      <c r="T25" s="42">
        <f t="shared" si="0"/>
        <v>5</v>
      </c>
      <c r="U25" s="68">
        <f t="shared" si="1"/>
        <v>11.111111111111112</v>
      </c>
      <c r="V25" s="68">
        <f t="shared" si="2"/>
        <v>0.09</v>
      </c>
      <c r="W25" s="42">
        <f t="shared" si="3"/>
        <v>4.4999999999999998E-2</v>
      </c>
      <c r="X25" s="42">
        <f t="shared" si="4"/>
        <v>0</v>
      </c>
      <c r="Y25" s="42">
        <f t="shared" si="5"/>
        <v>0.09</v>
      </c>
      <c r="Z25" s="68">
        <f t="shared" si="6"/>
        <v>0</v>
      </c>
      <c r="AA25" s="69">
        <f t="shared" si="7"/>
        <v>0</v>
      </c>
      <c r="AB25" s="69">
        <f t="shared" si="8"/>
        <v>0</v>
      </c>
      <c r="AC25" s="69">
        <f t="shared" si="9"/>
        <v>0</v>
      </c>
      <c r="AD25" s="69" t="s">
        <v>128</v>
      </c>
      <c r="AE25" s="69" t="s">
        <v>128</v>
      </c>
      <c r="AF25" s="69">
        <f t="shared" si="10"/>
        <v>0</v>
      </c>
      <c r="AG25" s="69">
        <f t="shared" si="11"/>
        <v>0</v>
      </c>
      <c r="AH25" s="69">
        <f t="shared" si="12"/>
        <v>0</v>
      </c>
      <c r="AI25" s="69">
        <f t="shared" si="13"/>
        <v>0</v>
      </c>
      <c r="AJ25" s="69">
        <f t="shared" si="14"/>
        <v>0</v>
      </c>
      <c r="AK25" s="69">
        <f t="shared" si="15"/>
        <v>0</v>
      </c>
      <c r="AL25" s="69" t="s">
        <v>128</v>
      </c>
      <c r="AM25" s="69">
        <f t="shared" si="16"/>
        <v>0</v>
      </c>
      <c r="AN25" s="69" t="s">
        <v>128</v>
      </c>
      <c r="AO25" s="69">
        <f t="shared" si="17"/>
        <v>0</v>
      </c>
      <c r="AP25" s="69">
        <f t="shared" si="18"/>
        <v>0</v>
      </c>
      <c r="AQ25" s="69">
        <f t="shared" si="19"/>
        <v>0</v>
      </c>
      <c r="AR25" s="69">
        <f t="shared" si="20"/>
        <v>0</v>
      </c>
      <c r="AS25" s="69">
        <f t="shared" si="21"/>
        <v>0</v>
      </c>
      <c r="AT25" s="69">
        <f t="shared" si="22"/>
        <v>0</v>
      </c>
    </row>
    <row r="26" spans="1:46" ht="15.75" customHeight="1" x14ac:dyDescent="0.35">
      <c r="A26" s="36">
        <v>0</v>
      </c>
      <c r="B26" s="36">
        <v>0</v>
      </c>
      <c r="C26" s="67"/>
      <c r="D26" s="64">
        <v>0</v>
      </c>
      <c r="E26" s="36">
        <v>1</v>
      </c>
      <c r="F26" s="36">
        <v>0.5</v>
      </c>
      <c r="G26" s="65">
        <v>0.3</v>
      </c>
      <c r="H26" s="36">
        <v>1</v>
      </c>
      <c r="I26" s="36" t="s">
        <v>43</v>
      </c>
      <c r="J26" s="36">
        <v>0</v>
      </c>
      <c r="K26" s="66">
        <v>0.6</v>
      </c>
      <c r="L26" s="36">
        <v>0</v>
      </c>
      <c r="M26" s="36">
        <v>1</v>
      </c>
      <c r="N26" s="36">
        <v>3</v>
      </c>
      <c r="O26" s="36">
        <v>1</v>
      </c>
      <c r="P26" s="36">
        <v>1</v>
      </c>
      <c r="Q26" s="36">
        <v>0</v>
      </c>
      <c r="R26" s="67">
        <v>5</v>
      </c>
      <c r="S26" s="42" t="s">
        <v>127</v>
      </c>
      <c r="T26" s="42">
        <f t="shared" si="0"/>
        <v>5</v>
      </c>
      <c r="U26" s="68">
        <f t="shared" si="1"/>
        <v>11.111111111111112</v>
      </c>
      <c r="V26" s="68">
        <f t="shared" si="2"/>
        <v>0.09</v>
      </c>
      <c r="W26" s="42">
        <f t="shared" si="3"/>
        <v>4.4999999999999998E-2</v>
      </c>
      <c r="X26" s="42">
        <f t="shared" si="4"/>
        <v>0</v>
      </c>
      <c r="Y26" s="42">
        <f t="shared" si="5"/>
        <v>0.09</v>
      </c>
      <c r="Z26" s="68">
        <f t="shared" si="6"/>
        <v>0</v>
      </c>
      <c r="AA26" s="69">
        <f t="shared" si="7"/>
        <v>0</v>
      </c>
      <c r="AB26" s="69">
        <f t="shared" si="8"/>
        <v>0</v>
      </c>
      <c r="AC26" s="69">
        <f t="shared" si="9"/>
        <v>0</v>
      </c>
      <c r="AD26" s="69" t="s">
        <v>128</v>
      </c>
      <c r="AE26" s="69" t="s">
        <v>128</v>
      </c>
      <c r="AF26" s="69">
        <f t="shared" si="10"/>
        <v>0</v>
      </c>
      <c r="AG26" s="69">
        <f t="shared" si="11"/>
        <v>0</v>
      </c>
      <c r="AH26" s="69">
        <f t="shared" si="12"/>
        <v>0</v>
      </c>
      <c r="AI26" s="69">
        <f t="shared" si="13"/>
        <v>0</v>
      </c>
      <c r="AJ26" s="69">
        <f t="shared" si="14"/>
        <v>0</v>
      </c>
      <c r="AK26" s="69">
        <f t="shared" si="15"/>
        <v>0</v>
      </c>
      <c r="AL26" s="69" t="s">
        <v>128</v>
      </c>
      <c r="AM26" s="69">
        <f t="shared" si="16"/>
        <v>0</v>
      </c>
      <c r="AN26" s="69" t="s">
        <v>128</v>
      </c>
      <c r="AO26" s="69">
        <f t="shared" si="17"/>
        <v>0</v>
      </c>
      <c r="AP26" s="69">
        <f t="shared" si="18"/>
        <v>0</v>
      </c>
      <c r="AQ26" s="69">
        <f t="shared" si="19"/>
        <v>0</v>
      </c>
      <c r="AR26" s="69">
        <f t="shared" si="20"/>
        <v>0</v>
      </c>
      <c r="AS26" s="69">
        <f t="shared" si="21"/>
        <v>0</v>
      </c>
      <c r="AT26" s="69">
        <f t="shared" si="22"/>
        <v>0</v>
      </c>
    </row>
    <row r="27" spans="1:46" ht="15.75" customHeight="1" x14ac:dyDescent="0.35">
      <c r="A27" s="36">
        <v>0</v>
      </c>
      <c r="B27" s="36">
        <v>0</v>
      </c>
      <c r="C27" s="67"/>
      <c r="D27" s="64">
        <v>0</v>
      </c>
      <c r="E27" s="36">
        <v>1</v>
      </c>
      <c r="F27" s="36">
        <v>0.5</v>
      </c>
      <c r="G27" s="65">
        <v>0.3</v>
      </c>
      <c r="H27" s="36">
        <v>1</v>
      </c>
      <c r="I27" s="36" t="s">
        <v>43</v>
      </c>
      <c r="J27" s="36">
        <v>0</v>
      </c>
      <c r="K27" s="66">
        <v>0.6</v>
      </c>
      <c r="L27" s="36">
        <v>0</v>
      </c>
      <c r="M27" s="36">
        <v>1</v>
      </c>
      <c r="N27" s="36">
        <v>3</v>
      </c>
      <c r="O27" s="36">
        <v>1</v>
      </c>
      <c r="P27" s="36">
        <v>1</v>
      </c>
      <c r="Q27" s="36">
        <v>0</v>
      </c>
      <c r="R27" s="67">
        <v>5</v>
      </c>
      <c r="S27" s="42" t="s">
        <v>127</v>
      </c>
      <c r="T27" s="42">
        <f t="shared" si="0"/>
        <v>5</v>
      </c>
      <c r="U27" s="68">
        <f t="shared" si="1"/>
        <v>11.111111111111112</v>
      </c>
      <c r="V27" s="68">
        <f t="shared" si="2"/>
        <v>0.09</v>
      </c>
      <c r="W27" s="42">
        <f t="shared" si="3"/>
        <v>4.4999999999999998E-2</v>
      </c>
      <c r="X27" s="42">
        <f t="shared" si="4"/>
        <v>0</v>
      </c>
      <c r="Y27" s="42">
        <f t="shared" si="5"/>
        <v>0.09</v>
      </c>
      <c r="Z27" s="68">
        <f t="shared" si="6"/>
        <v>0</v>
      </c>
      <c r="AA27" s="69">
        <f t="shared" si="7"/>
        <v>0</v>
      </c>
      <c r="AB27" s="69">
        <f t="shared" si="8"/>
        <v>0</v>
      </c>
      <c r="AC27" s="69">
        <f t="shared" si="9"/>
        <v>0</v>
      </c>
      <c r="AD27" s="69" t="s">
        <v>128</v>
      </c>
      <c r="AE27" s="69" t="s">
        <v>128</v>
      </c>
      <c r="AF27" s="69">
        <f t="shared" si="10"/>
        <v>0</v>
      </c>
      <c r="AG27" s="69">
        <f t="shared" si="11"/>
        <v>0</v>
      </c>
      <c r="AH27" s="69">
        <f t="shared" si="12"/>
        <v>0</v>
      </c>
      <c r="AI27" s="69">
        <f t="shared" si="13"/>
        <v>0</v>
      </c>
      <c r="AJ27" s="69">
        <f t="shared" si="14"/>
        <v>0</v>
      </c>
      <c r="AK27" s="69">
        <f t="shared" si="15"/>
        <v>0</v>
      </c>
      <c r="AL27" s="69" t="s">
        <v>128</v>
      </c>
      <c r="AM27" s="69">
        <f t="shared" si="16"/>
        <v>0</v>
      </c>
      <c r="AN27" s="69" t="s">
        <v>128</v>
      </c>
      <c r="AO27" s="69">
        <f t="shared" si="17"/>
        <v>0</v>
      </c>
      <c r="AP27" s="69">
        <f t="shared" si="18"/>
        <v>0</v>
      </c>
      <c r="AQ27" s="69">
        <f t="shared" si="19"/>
        <v>0</v>
      </c>
      <c r="AR27" s="69">
        <f t="shared" si="20"/>
        <v>0</v>
      </c>
      <c r="AS27" s="69">
        <f t="shared" si="21"/>
        <v>0</v>
      </c>
      <c r="AT27" s="69">
        <f t="shared" si="22"/>
        <v>0</v>
      </c>
    </row>
    <row r="28" spans="1:46" ht="15.75" customHeight="1" x14ac:dyDescent="0.35">
      <c r="A28" s="36">
        <v>0</v>
      </c>
      <c r="B28" s="36">
        <v>0</v>
      </c>
      <c r="C28" s="67"/>
      <c r="D28" s="64">
        <v>0</v>
      </c>
      <c r="E28" s="36">
        <v>1</v>
      </c>
      <c r="F28" s="36">
        <v>0.5</v>
      </c>
      <c r="G28" s="65">
        <v>0.3</v>
      </c>
      <c r="H28" s="36">
        <v>1</v>
      </c>
      <c r="I28" s="36" t="s">
        <v>43</v>
      </c>
      <c r="J28" s="36">
        <v>0</v>
      </c>
      <c r="K28" s="66">
        <v>0.6</v>
      </c>
      <c r="L28" s="36">
        <v>0</v>
      </c>
      <c r="M28" s="36">
        <v>1</v>
      </c>
      <c r="N28" s="36">
        <v>3</v>
      </c>
      <c r="O28" s="36">
        <v>1</v>
      </c>
      <c r="P28" s="36">
        <v>1</v>
      </c>
      <c r="Q28" s="36">
        <v>0</v>
      </c>
      <c r="R28" s="67">
        <v>5</v>
      </c>
      <c r="S28" s="42" t="s">
        <v>127</v>
      </c>
      <c r="T28" s="42">
        <f t="shared" si="0"/>
        <v>5</v>
      </c>
      <c r="U28" s="68">
        <f t="shared" si="1"/>
        <v>11.111111111111112</v>
      </c>
      <c r="V28" s="68">
        <f t="shared" si="2"/>
        <v>0.09</v>
      </c>
      <c r="W28" s="42">
        <f t="shared" si="3"/>
        <v>4.4999999999999998E-2</v>
      </c>
      <c r="X28" s="42">
        <f t="shared" si="4"/>
        <v>0</v>
      </c>
      <c r="Y28" s="42">
        <f t="shared" si="5"/>
        <v>0.09</v>
      </c>
      <c r="Z28" s="68">
        <f t="shared" si="6"/>
        <v>0</v>
      </c>
      <c r="AA28" s="69">
        <f t="shared" si="7"/>
        <v>0</v>
      </c>
      <c r="AB28" s="69">
        <f t="shared" si="8"/>
        <v>0</v>
      </c>
      <c r="AC28" s="69">
        <f t="shared" si="9"/>
        <v>0</v>
      </c>
      <c r="AD28" s="69" t="s">
        <v>128</v>
      </c>
      <c r="AE28" s="69" t="s">
        <v>128</v>
      </c>
      <c r="AF28" s="69">
        <f t="shared" si="10"/>
        <v>0</v>
      </c>
      <c r="AG28" s="69">
        <f t="shared" si="11"/>
        <v>0</v>
      </c>
      <c r="AH28" s="69">
        <f t="shared" si="12"/>
        <v>0</v>
      </c>
      <c r="AI28" s="69">
        <f t="shared" si="13"/>
        <v>0</v>
      </c>
      <c r="AJ28" s="69">
        <f t="shared" si="14"/>
        <v>0</v>
      </c>
      <c r="AK28" s="69">
        <f t="shared" si="15"/>
        <v>0</v>
      </c>
      <c r="AL28" s="69" t="s">
        <v>128</v>
      </c>
      <c r="AM28" s="69">
        <f t="shared" si="16"/>
        <v>0</v>
      </c>
      <c r="AN28" s="69" t="s">
        <v>128</v>
      </c>
      <c r="AO28" s="69">
        <f t="shared" si="17"/>
        <v>0</v>
      </c>
      <c r="AP28" s="69">
        <f t="shared" si="18"/>
        <v>0</v>
      </c>
      <c r="AQ28" s="69">
        <f t="shared" si="19"/>
        <v>0</v>
      </c>
      <c r="AR28" s="69">
        <f t="shared" si="20"/>
        <v>0</v>
      </c>
      <c r="AS28" s="69">
        <f t="shared" si="21"/>
        <v>0</v>
      </c>
      <c r="AT28" s="69">
        <f t="shared" si="22"/>
        <v>0</v>
      </c>
    </row>
    <row r="29" spans="1:46" ht="15.75" customHeight="1" x14ac:dyDescent="0.35">
      <c r="A29" s="36">
        <v>0</v>
      </c>
      <c r="B29" s="36">
        <v>0</v>
      </c>
      <c r="C29" s="67"/>
      <c r="D29" s="64">
        <v>0</v>
      </c>
      <c r="E29" s="36">
        <v>1</v>
      </c>
      <c r="F29" s="36">
        <v>0.5</v>
      </c>
      <c r="G29" s="65">
        <v>0.3</v>
      </c>
      <c r="H29" s="36">
        <v>1</v>
      </c>
      <c r="I29" s="36" t="s">
        <v>43</v>
      </c>
      <c r="J29" s="36">
        <v>0</v>
      </c>
      <c r="K29" s="66">
        <v>0.6</v>
      </c>
      <c r="L29" s="36">
        <v>0</v>
      </c>
      <c r="M29" s="36">
        <v>1</v>
      </c>
      <c r="N29" s="36">
        <v>3</v>
      </c>
      <c r="O29" s="36">
        <v>1</v>
      </c>
      <c r="P29" s="36">
        <v>1</v>
      </c>
      <c r="Q29" s="36">
        <v>0</v>
      </c>
      <c r="R29" s="67">
        <v>5</v>
      </c>
      <c r="S29" s="42" t="s">
        <v>127</v>
      </c>
      <c r="T29" s="42">
        <f t="shared" si="0"/>
        <v>5</v>
      </c>
      <c r="U29" s="68">
        <f t="shared" si="1"/>
        <v>11.111111111111112</v>
      </c>
      <c r="V29" s="68">
        <f t="shared" si="2"/>
        <v>0.09</v>
      </c>
      <c r="W29" s="42">
        <f t="shared" si="3"/>
        <v>4.4999999999999998E-2</v>
      </c>
      <c r="X29" s="42">
        <f t="shared" si="4"/>
        <v>0</v>
      </c>
      <c r="Y29" s="42">
        <f t="shared" si="5"/>
        <v>0.09</v>
      </c>
      <c r="Z29" s="68">
        <f t="shared" si="6"/>
        <v>0</v>
      </c>
      <c r="AA29" s="69">
        <f t="shared" si="7"/>
        <v>0</v>
      </c>
      <c r="AB29" s="69">
        <f t="shared" si="8"/>
        <v>0</v>
      </c>
      <c r="AC29" s="69">
        <f t="shared" si="9"/>
        <v>0</v>
      </c>
      <c r="AD29" s="69" t="s">
        <v>128</v>
      </c>
      <c r="AE29" s="69" t="s">
        <v>128</v>
      </c>
      <c r="AF29" s="69">
        <f t="shared" si="10"/>
        <v>0</v>
      </c>
      <c r="AG29" s="69">
        <f t="shared" si="11"/>
        <v>0</v>
      </c>
      <c r="AH29" s="69">
        <f t="shared" si="12"/>
        <v>0</v>
      </c>
      <c r="AI29" s="69">
        <f t="shared" si="13"/>
        <v>0</v>
      </c>
      <c r="AJ29" s="69">
        <f t="shared" si="14"/>
        <v>0</v>
      </c>
      <c r="AK29" s="69">
        <f t="shared" si="15"/>
        <v>0</v>
      </c>
      <c r="AL29" s="69" t="s">
        <v>128</v>
      </c>
      <c r="AM29" s="69">
        <f t="shared" si="16"/>
        <v>0</v>
      </c>
      <c r="AN29" s="69" t="s">
        <v>128</v>
      </c>
      <c r="AO29" s="69">
        <f t="shared" si="17"/>
        <v>0</v>
      </c>
      <c r="AP29" s="69">
        <f t="shared" si="18"/>
        <v>0</v>
      </c>
      <c r="AQ29" s="69">
        <f t="shared" si="19"/>
        <v>0</v>
      </c>
      <c r="AR29" s="69">
        <f t="shared" si="20"/>
        <v>0</v>
      </c>
      <c r="AS29" s="69">
        <f t="shared" si="21"/>
        <v>0</v>
      </c>
      <c r="AT29" s="69">
        <f t="shared" si="22"/>
        <v>0</v>
      </c>
    </row>
    <row r="30" spans="1:46" ht="15.75" customHeight="1" x14ac:dyDescent="0.35">
      <c r="A30" s="36">
        <v>0</v>
      </c>
      <c r="B30" s="36">
        <v>0</v>
      </c>
      <c r="C30" s="67"/>
      <c r="D30" s="64">
        <v>0</v>
      </c>
      <c r="E30" s="36">
        <v>1</v>
      </c>
      <c r="F30" s="36">
        <v>0.5</v>
      </c>
      <c r="G30" s="65">
        <v>0.3</v>
      </c>
      <c r="H30" s="36">
        <v>1</v>
      </c>
      <c r="I30" s="36" t="s">
        <v>43</v>
      </c>
      <c r="J30" s="36">
        <v>0</v>
      </c>
      <c r="K30" s="66">
        <v>0.6</v>
      </c>
      <c r="L30" s="36">
        <v>0</v>
      </c>
      <c r="M30" s="36">
        <v>1</v>
      </c>
      <c r="N30" s="36">
        <v>3</v>
      </c>
      <c r="O30" s="36">
        <v>1</v>
      </c>
      <c r="P30" s="36">
        <v>1</v>
      </c>
      <c r="Q30" s="36">
        <v>0</v>
      </c>
      <c r="R30" s="67">
        <v>5</v>
      </c>
      <c r="S30" s="42" t="s">
        <v>127</v>
      </c>
      <c r="T30" s="42">
        <f t="shared" si="0"/>
        <v>5</v>
      </c>
      <c r="U30" s="68">
        <f t="shared" si="1"/>
        <v>11.111111111111112</v>
      </c>
      <c r="V30" s="68">
        <f t="shared" si="2"/>
        <v>0.09</v>
      </c>
      <c r="W30" s="42">
        <f t="shared" si="3"/>
        <v>4.4999999999999998E-2</v>
      </c>
      <c r="X30" s="42">
        <f t="shared" si="4"/>
        <v>0</v>
      </c>
      <c r="Y30" s="42">
        <f t="shared" si="5"/>
        <v>0.09</v>
      </c>
      <c r="Z30" s="68">
        <f t="shared" si="6"/>
        <v>0</v>
      </c>
      <c r="AA30" s="69">
        <f t="shared" si="7"/>
        <v>0</v>
      </c>
      <c r="AB30" s="69">
        <f t="shared" si="8"/>
        <v>0</v>
      </c>
      <c r="AC30" s="69">
        <f t="shared" si="9"/>
        <v>0</v>
      </c>
      <c r="AD30" s="69" t="s">
        <v>128</v>
      </c>
      <c r="AE30" s="69" t="s">
        <v>128</v>
      </c>
      <c r="AF30" s="69">
        <f t="shared" si="10"/>
        <v>0</v>
      </c>
      <c r="AG30" s="69">
        <f t="shared" si="11"/>
        <v>0</v>
      </c>
      <c r="AH30" s="69">
        <f t="shared" si="12"/>
        <v>0</v>
      </c>
      <c r="AI30" s="69">
        <f t="shared" si="13"/>
        <v>0</v>
      </c>
      <c r="AJ30" s="69">
        <f t="shared" si="14"/>
        <v>0</v>
      </c>
      <c r="AK30" s="69">
        <f t="shared" si="15"/>
        <v>0</v>
      </c>
      <c r="AL30" s="69" t="s">
        <v>128</v>
      </c>
      <c r="AM30" s="69">
        <f t="shared" si="16"/>
        <v>0</v>
      </c>
      <c r="AN30" s="69" t="s">
        <v>128</v>
      </c>
      <c r="AO30" s="69">
        <f t="shared" si="17"/>
        <v>0</v>
      </c>
      <c r="AP30" s="69">
        <f t="shared" si="18"/>
        <v>0</v>
      </c>
      <c r="AQ30" s="69">
        <f t="shared" si="19"/>
        <v>0</v>
      </c>
      <c r="AR30" s="69">
        <f t="shared" si="20"/>
        <v>0</v>
      </c>
      <c r="AS30" s="69">
        <f t="shared" si="21"/>
        <v>0</v>
      </c>
      <c r="AT30" s="69">
        <f t="shared" si="22"/>
        <v>0</v>
      </c>
    </row>
    <row r="31" spans="1:46" ht="15.75" customHeight="1" x14ac:dyDescent="0.35">
      <c r="A31" s="36">
        <v>0</v>
      </c>
      <c r="B31" s="36">
        <v>0</v>
      </c>
      <c r="C31" s="67"/>
      <c r="D31" s="64">
        <v>0</v>
      </c>
      <c r="E31" s="36">
        <v>1</v>
      </c>
      <c r="F31" s="36">
        <v>0.5</v>
      </c>
      <c r="G31" s="65">
        <v>0.3</v>
      </c>
      <c r="H31" s="36">
        <v>1</v>
      </c>
      <c r="I31" s="36" t="s">
        <v>43</v>
      </c>
      <c r="J31" s="36">
        <v>0</v>
      </c>
      <c r="K31" s="66">
        <v>0.6</v>
      </c>
      <c r="L31" s="36">
        <v>0</v>
      </c>
      <c r="M31" s="36">
        <v>1</v>
      </c>
      <c r="N31" s="36">
        <v>2</v>
      </c>
      <c r="O31" s="36">
        <v>1</v>
      </c>
      <c r="P31" s="36">
        <v>1</v>
      </c>
      <c r="Q31" s="36">
        <v>0</v>
      </c>
      <c r="R31" s="67">
        <v>5</v>
      </c>
      <c r="S31" s="42" t="s">
        <v>127</v>
      </c>
      <c r="T31" s="42">
        <f t="shared" si="0"/>
        <v>4</v>
      </c>
      <c r="U31" s="68">
        <f t="shared" si="1"/>
        <v>11.111111111111112</v>
      </c>
      <c r="V31" s="68">
        <f t="shared" si="2"/>
        <v>0.09</v>
      </c>
      <c r="W31" s="42">
        <f t="shared" si="3"/>
        <v>4.4999999999999998E-2</v>
      </c>
      <c r="X31" s="42">
        <f t="shared" si="4"/>
        <v>0</v>
      </c>
      <c r="Y31" s="42">
        <f t="shared" si="5"/>
        <v>0.09</v>
      </c>
      <c r="Z31" s="68">
        <f t="shared" si="6"/>
        <v>0</v>
      </c>
      <c r="AA31" s="69">
        <f t="shared" si="7"/>
        <v>0</v>
      </c>
      <c r="AB31" s="69">
        <f t="shared" si="8"/>
        <v>0</v>
      </c>
      <c r="AC31" s="69">
        <f t="shared" si="9"/>
        <v>0</v>
      </c>
      <c r="AD31" s="69" t="s">
        <v>128</v>
      </c>
      <c r="AE31" s="69" t="s">
        <v>128</v>
      </c>
      <c r="AF31" s="69">
        <f t="shared" si="10"/>
        <v>0</v>
      </c>
      <c r="AG31" s="69">
        <f t="shared" si="11"/>
        <v>0</v>
      </c>
      <c r="AH31" s="69">
        <f t="shared" si="12"/>
        <v>0</v>
      </c>
      <c r="AI31" s="69">
        <f t="shared" si="13"/>
        <v>0</v>
      </c>
      <c r="AJ31" s="69">
        <f t="shared" si="14"/>
        <v>0</v>
      </c>
      <c r="AK31" s="69">
        <f t="shared" si="15"/>
        <v>0</v>
      </c>
      <c r="AL31" s="69" t="s">
        <v>128</v>
      </c>
      <c r="AM31" s="69">
        <f t="shared" si="16"/>
        <v>0</v>
      </c>
      <c r="AN31" s="69" t="s">
        <v>128</v>
      </c>
      <c r="AO31" s="69">
        <f t="shared" si="17"/>
        <v>0</v>
      </c>
      <c r="AP31" s="69">
        <f t="shared" si="18"/>
        <v>0</v>
      </c>
      <c r="AQ31" s="69">
        <f t="shared" si="19"/>
        <v>0</v>
      </c>
      <c r="AR31" s="69">
        <f t="shared" si="20"/>
        <v>0</v>
      </c>
      <c r="AS31" s="69">
        <f t="shared" si="21"/>
        <v>0</v>
      </c>
      <c r="AT31" s="69">
        <f t="shared" si="22"/>
        <v>0</v>
      </c>
    </row>
    <row r="32" spans="1:46" ht="15.75" customHeight="1" x14ac:dyDescent="0.35">
      <c r="A32" s="36">
        <v>0</v>
      </c>
      <c r="B32" s="36">
        <v>0</v>
      </c>
      <c r="C32" s="67"/>
      <c r="D32" s="64">
        <v>0</v>
      </c>
      <c r="E32" s="36">
        <v>1</v>
      </c>
      <c r="F32" s="36">
        <v>0.5</v>
      </c>
      <c r="G32" s="65">
        <v>0.3</v>
      </c>
      <c r="H32" s="36">
        <v>1</v>
      </c>
      <c r="I32" s="36" t="s">
        <v>43</v>
      </c>
      <c r="J32" s="36">
        <v>0</v>
      </c>
      <c r="K32" s="66">
        <v>0.6</v>
      </c>
      <c r="L32" s="36">
        <v>0</v>
      </c>
      <c r="M32" s="36">
        <v>1</v>
      </c>
      <c r="N32" s="36">
        <v>3</v>
      </c>
      <c r="O32" s="36">
        <v>1</v>
      </c>
      <c r="P32" s="36">
        <v>1</v>
      </c>
      <c r="Q32" s="36">
        <v>0</v>
      </c>
      <c r="R32" s="67">
        <v>5</v>
      </c>
      <c r="S32" s="42" t="s">
        <v>127</v>
      </c>
      <c r="T32" s="42">
        <f t="shared" si="0"/>
        <v>5</v>
      </c>
      <c r="U32" s="68">
        <f t="shared" si="1"/>
        <v>11.111111111111112</v>
      </c>
      <c r="V32" s="68">
        <f t="shared" si="2"/>
        <v>0.09</v>
      </c>
      <c r="W32" s="42">
        <f t="shared" si="3"/>
        <v>4.4999999999999998E-2</v>
      </c>
      <c r="X32" s="42">
        <f t="shared" si="4"/>
        <v>0</v>
      </c>
      <c r="Y32" s="42">
        <f t="shared" si="5"/>
        <v>0.09</v>
      </c>
      <c r="Z32" s="68">
        <f t="shared" si="6"/>
        <v>0</v>
      </c>
      <c r="AA32" s="69">
        <f t="shared" si="7"/>
        <v>0</v>
      </c>
      <c r="AB32" s="69">
        <f t="shared" si="8"/>
        <v>0</v>
      </c>
      <c r="AC32" s="69">
        <f t="shared" si="9"/>
        <v>0</v>
      </c>
      <c r="AD32" s="69" t="s">
        <v>128</v>
      </c>
      <c r="AE32" s="69" t="s">
        <v>128</v>
      </c>
      <c r="AF32" s="69">
        <f t="shared" si="10"/>
        <v>0</v>
      </c>
      <c r="AG32" s="69">
        <f t="shared" si="11"/>
        <v>0</v>
      </c>
      <c r="AH32" s="69">
        <f t="shared" si="12"/>
        <v>0</v>
      </c>
      <c r="AI32" s="69">
        <f t="shared" si="13"/>
        <v>0</v>
      </c>
      <c r="AJ32" s="69">
        <f t="shared" si="14"/>
        <v>0</v>
      </c>
      <c r="AK32" s="69">
        <f t="shared" si="15"/>
        <v>0</v>
      </c>
      <c r="AL32" s="69" t="s">
        <v>128</v>
      </c>
      <c r="AM32" s="69">
        <f t="shared" si="16"/>
        <v>0</v>
      </c>
      <c r="AN32" s="69" t="s">
        <v>128</v>
      </c>
      <c r="AO32" s="69">
        <f t="shared" si="17"/>
        <v>0</v>
      </c>
      <c r="AP32" s="69">
        <f t="shared" si="18"/>
        <v>0</v>
      </c>
      <c r="AQ32" s="69">
        <f t="shared" si="19"/>
        <v>0</v>
      </c>
      <c r="AR32" s="69">
        <f t="shared" si="20"/>
        <v>0</v>
      </c>
      <c r="AS32" s="69">
        <f t="shared" si="21"/>
        <v>0</v>
      </c>
      <c r="AT32" s="69">
        <f t="shared" si="22"/>
        <v>0</v>
      </c>
    </row>
    <row r="33" spans="1:46" ht="15.75" customHeight="1" x14ac:dyDescent="0.35">
      <c r="A33" s="71">
        <v>0</v>
      </c>
      <c r="B33" s="71">
        <v>0</v>
      </c>
      <c r="C33" s="72"/>
      <c r="D33" s="73">
        <v>0</v>
      </c>
      <c r="E33" s="71">
        <v>1</v>
      </c>
      <c r="F33" s="71">
        <v>0.5</v>
      </c>
      <c r="G33" s="74">
        <v>0.3</v>
      </c>
      <c r="H33" s="71">
        <v>1</v>
      </c>
      <c r="I33" s="71" t="s">
        <v>43</v>
      </c>
      <c r="J33" s="71">
        <v>0</v>
      </c>
      <c r="K33" s="75">
        <v>0.6</v>
      </c>
      <c r="L33" s="71">
        <v>0</v>
      </c>
      <c r="M33" s="71">
        <v>1</v>
      </c>
      <c r="N33" s="71">
        <v>3</v>
      </c>
      <c r="O33" s="71">
        <v>1</v>
      </c>
      <c r="P33" s="71">
        <v>1</v>
      </c>
      <c r="Q33" s="71">
        <v>0</v>
      </c>
      <c r="R33" s="72">
        <v>5</v>
      </c>
      <c r="S33" s="42" t="s">
        <v>127</v>
      </c>
      <c r="T33" s="42">
        <f t="shared" si="0"/>
        <v>5</v>
      </c>
      <c r="U33" s="68">
        <f t="shared" si="1"/>
        <v>11.111111111111112</v>
      </c>
      <c r="V33" s="68">
        <f t="shared" si="2"/>
        <v>0.09</v>
      </c>
      <c r="W33" s="42">
        <f t="shared" si="3"/>
        <v>4.4999999999999998E-2</v>
      </c>
      <c r="X33" s="42">
        <f t="shared" si="4"/>
        <v>0</v>
      </c>
      <c r="Y33" s="42">
        <f t="shared" si="5"/>
        <v>0.09</v>
      </c>
      <c r="Z33" s="68">
        <f t="shared" si="6"/>
        <v>0</v>
      </c>
      <c r="AA33" s="69">
        <f t="shared" si="7"/>
        <v>0</v>
      </c>
      <c r="AB33" s="69">
        <f t="shared" si="8"/>
        <v>0</v>
      </c>
      <c r="AC33" s="69">
        <f t="shared" si="9"/>
        <v>0</v>
      </c>
      <c r="AD33" s="69" t="s">
        <v>128</v>
      </c>
      <c r="AE33" s="69" t="s">
        <v>128</v>
      </c>
      <c r="AF33" s="69">
        <f t="shared" si="10"/>
        <v>0</v>
      </c>
      <c r="AG33" s="69">
        <f t="shared" si="11"/>
        <v>0</v>
      </c>
      <c r="AH33" s="69">
        <f t="shared" si="12"/>
        <v>0</v>
      </c>
      <c r="AI33" s="69">
        <f t="shared" si="13"/>
        <v>0</v>
      </c>
      <c r="AJ33" s="69">
        <f t="shared" si="14"/>
        <v>0</v>
      </c>
      <c r="AK33" s="69">
        <f t="shared" si="15"/>
        <v>0</v>
      </c>
      <c r="AL33" s="69" t="s">
        <v>128</v>
      </c>
      <c r="AM33" s="69">
        <f t="shared" si="16"/>
        <v>0</v>
      </c>
      <c r="AN33" s="69" t="s">
        <v>128</v>
      </c>
      <c r="AO33" s="69">
        <f t="shared" si="17"/>
        <v>0</v>
      </c>
      <c r="AP33" s="69">
        <f t="shared" si="18"/>
        <v>0</v>
      </c>
      <c r="AQ33" s="69">
        <f t="shared" si="19"/>
        <v>0</v>
      </c>
      <c r="AR33" s="69">
        <f t="shared" si="20"/>
        <v>0</v>
      </c>
      <c r="AS33" s="69">
        <f t="shared" si="21"/>
        <v>0</v>
      </c>
      <c r="AT33" s="69">
        <f t="shared" si="22"/>
        <v>0</v>
      </c>
    </row>
    <row r="34" spans="1:46" ht="15.75" customHeight="1" x14ac:dyDescent="0.35">
      <c r="A34" s="42" t="s">
        <v>51</v>
      </c>
      <c r="D34" s="76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O34" s="77"/>
      <c r="AQ34" s="76"/>
      <c r="AS34" s="77"/>
      <c r="AT34" s="77"/>
    </row>
    <row r="35" spans="1:46" ht="15.75" customHeight="1" x14ac:dyDescent="0.35">
      <c r="A35" s="78">
        <f t="shared" ref="A35:B35" si="23">SUM(A3:A33)</f>
        <v>10000</v>
      </c>
      <c r="B35" s="78">
        <f t="shared" si="23"/>
        <v>150</v>
      </c>
      <c r="C35" s="79"/>
      <c r="D35" s="80"/>
      <c r="E35" s="79"/>
      <c r="F35" s="79"/>
      <c r="G35" s="81"/>
      <c r="H35" s="79"/>
      <c r="I35" s="79"/>
      <c r="J35" s="79"/>
      <c r="K35" s="80"/>
      <c r="L35" s="79"/>
      <c r="M35" s="79"/>
      <c r="N35" s="79"/>
      <c r="O35" s="79"/>
      <c r="P35" s="79"/>
      <c r="Q35" s="79"/>
      <c r="R35" s="79">
        <f>SUM(R3:R33)</f>
        <v>155</v>
      </c>
      <c r="S35" s="79"/>
      <c r="T35" s="79"/>
      <c r="U35" s="79"/>
      <c r="V35" s="81">
        <f>SUM(V3:V33)</f>
        <v>145.66000000000008</v>
      </c>
      <c r="W35" s="79"/>
      <c r="X35" s="79"/>
      <c r="Y35" s="79"/>
      <c r="Z35" s="81"/>
      <c r="AA35" s="82">
        <f t="shared" ref="AA35:AB35" si="24">SUM(AA3:AA33)</f>
        <v>149086.79999999999</v>
      </c>
      <c r="AB35" s="82">
        <f t="shared" si="24"/>
        <v>4300</v>
      </c>
      <c r="AC35" s="82"/>
      <c r="AD35" s="82">
        <f t="shared" ref="AD35:AH35" si="25">SUM(AD3:AD33)</f>
        <v>0</v>
      </c>
      <c r="AE35" s="82">
        <f t="shared" si="25"/>
        <v>0</v>
      </c>
      <c r="AF35" s="82">
        <f t="shared" si="25"/>
        <v>277020</v>
      </c>
      <c r="AG35" s="82">
        <f t="shared" si="25"/>
        <v>4950000</v>
      </c>
      <c r="AH35" s="82">
        <f t="shared" si="25"/>
        <v>1710000</v>
      </c>
      <c r="AI35" s="82"/>
      <c r="AJ35" s="82">
        <f t="shared" ref="AJ35:AK35" si="26">SUM(AJ3:AJ33)</f>
        <v>4522980</v>
      </c>
      <c r="AK35" s="82">
        <f t="shared" si="26"/>
        <v>400240</v>
      </c>
      <c r="AL35" s="82"/>
      <c r="AM35" s="82">
        <f>SUM(AM3:AM33)</f>
        <v>2004082</v>
      </c>
      <c r="AN35" s="82"/>
      <c r="AO35" s="82">
        <f>SUM(AO3:AO33)</f>
        <v>48434615</v>
      </c>
      <c r="AP35" s="82"/>
      <c r="AQ35" s="82">
        <f t="shared" ref="AQ35:AR35" si="27">SUM(AQ3:AQ33)</f>
        <v>2157903.697876269</v>
      </c>
      <c r="AR35" s="82">
        <f t="shared" si="27"/>
        <v>65460000</v>
      </c>
      <c r="AS35" s="82"/>
      <c r="AT35" s="82">
        <f>SUM(AT3:AT33)</f>
        <v>15021303</v>
      </c>
    </row>
    <row r="36" spans="1:46" ht="15.75" customHeight="1" x14ac:dyDescent="0.35">
      <c r="A36" s="42"/>
      <c r="C36" s="42"/>
      <c r="D36" s="76"/>
      <c r="E36" s="83"/>
      <c r="I36" s="42" t="s">
        <v>43</v>
      </c>
      <c r="N36" s="76"/>
      <c r="R36" s="68"/>
      <c r="W36" s="68"/>
      <c r="AC36" s="84"/>
      <c r="AG36" s="77"/>
      <c r="AH36" s="77"/>
      <c r="AP36" s="77"/>
      <c r="AQ36" s="76"/>
    </row>
    <row r="37" spans="1:46" ht="15.75" customHeight="1" x14ac:dyDescent="0.35">
      <c r="A37" s="85" t="s">
        <v>52</v>
      </c>
      <c r="B37" s="86"/>
      <c r="C37" s="87"/>
      <c r="D37" s="76"/>
      <c r="E37" s="83"/>
      <c r="I37" s="42" t="s">
        <v>46</v>
      </c>
      <c r="N37" s="76"/>
      <c r="R37" s="68"/>
      <c r="W37" s="68"/>
      <c r="AC37" s="84"/>
      <c r="AG37" s="77"/>
      <c r="AH37" s="77"/>
      <c r="AP37" s="77"/>
      <c r="AQ37" s="76"/>
    </row>
    <row r="38" spans="1:46" ht="15.75" customHeight="1" x14ac:dyDescent="0.35">
      <c r="A38" s="88" t="s">
        <v>0</v>
      </c>
      <c r="B38" s="35" t="s">
        <v>1</v>
      </c>
      <c r="C38" s="89" t="s">
        <v>51</v>
      </c>
      <c r="D38" s="76"/>
      <c r="E38" s="83"/>
      <c r="N38" s="76"/>
      <c r="R38" s="68"/>
      <c r="W38" s="68"/>
      <c r="AC38" s="84"/>
      <c r="AG38" s="77"/>
      <c r="AH38" s="77"/>
      <c r="AP38" s="77"/>
      <c r="AQ38" s="76"/>
    </row>
    <row r="39" spans="1:46" ht="15.75" customHeight="1" x14ac:dyDescent="0.35">
      <c r="A39" s="90">
        <f t="shared" ref="A39:B39" si="28">COUNTIF(A3:A33,"&gt;0")</f>
        <v>4</v>
      </c>
      <c r="B39" s="91">
        <f t="shared" si="28"/>
        <v>3</v>
      </c>
      <c r="C39" s="92">
        <f>A39+B39</f>
        <v>7</v>
      </c>
      <c r="D39" s="76"/>
      <c r="E39" s="83"/>
      <c r="N39" s="76"/>
      <c r="R39" s="68"/>
      <c r="W39" s="68"/>
      <c r="AC39" s="84"/>
      <c r="AG39" s="77"/>
      <c r="AH39" s="77"/>
      <c r="AP39" s="77"/>
      <c r="AQ39" s="76"/>
    </row>
    <row r="40" spans="1:46" ht="15.75" customHeight="1" x14ac:dyDescent="0.35">
      <c r="D40" s="76"/>
      <c r="G40" s="68"/>
      <c r="K40" s="76"/>
      <c r="Z40" s="68"/>
      <c r="AG40" s="77"/>
      <c r="AH40" s="77"/>
      <c r="AO40" s="77"/>
      <c r="AQ40" s="76"/>
      <c r="AS40" s="69"/>
      <c r="AT40" s="69"/>
    </row>
    <row r="41" spans="1:46" ht="15.75" customHeight="1" x14ac:dyDescent="0.35">
      <c r="D41" s="76"/>
      <c r="G41" s="68"/>
      <c r="K41" s="76"/>
      <c r="Z41" s="68"/>
      <c r="AG41" s="77"/>
      <c r="AH41" s="77"/>
      <c r="AO41" s="77"/>
      <c r="AQ41" s="76"/>
      <c r="AS41" s="69"/>
      <c r="AT41" s="69"/>
    </row>
    <row r="42" spans="1:46" ht="15.75" customHeight="1" x14ac:dyDescent="0.35">
      <c r="D42" s="76"/>
      <c r="G42" s="68"/>
      <c r="K42" s="76"/>
      <c r="Z42" s="68"/>
      <c r="AG42" s="77"/>
      <c r="AH42" s="77"/>
      <c r="AO42" s="77"/>
      <c r="AQ42" s="76"/>
      <c r="AS42" s="69"/>
      <c r="AT42" s="69"/>
    </row>
    <row r="43" spans="1:46" ht="15.75" customHeight="1" x14ac:dyDescent="0.35">
      <c r="D43" s="76"/>
      <c r="G43" s="68"/>
      <c r="K43" s="76"/>
      <c r="Z43" s="68"/>
      <c r="AG43" s="77"/>
      <c r="AH43" s="77"/>
      <c r="AO43" s="77"/>
      <c r="AQ43" s="76"/>
      <c r="AS43" s="69"/>
      <c r="AT43" s="69"/>
    </row>
    <row r="44" spans="1:46" ht="15.75" customHeight="1" x14ac:dyDescent="0.35">
      <c r="D44" s="76"/>
      <c r="G44" s="68"/>
      <c r="K44" s="76"/>
      <c r="Z44" s="68"/>
      <c r="AG44" s="77"/>
      <c r="AH44" s="77"/>
      <c r="AO44" s="77"/>
      <c r="AQ44" s="76"/>
      <c r="AS44" s="69"/>
      <c r="AT44" s="69"/>
    </row>
    <row r="45" spans="1:46" ht="15.75" customHeight="1" x14ac:dyDescent="0.35">
      <c r="D45" s="76"/>
      <c r="G45" s="68"/>
      <c r="K45" s="76"/>
      <c r="Z45" s="68"/>
      <c r="AG45" s="77"/>
      <c r="AH45" s="77"/>
      <c r="AO45" s="77"/>
      <c r="AQ45" s="76"/>
      <c r="AS45" s="69"/>
      <c r="AT45" s="69"/>
    </row>
    <row r="46" spans="1:46" ht="15.75" customHeight="1" x14ac:dyDescent="0.35">
      <c r="D46" s="76"/>
      <c r="G46" s="68"/>
      <c r="K46" s="76"/>
      <c r="Z46" s="68"/>
      <c r="AG46" s="77"/>
      <c r="AH46" s="77"/>
      <c r="AO46" s="77"/>
      <c r="AQ46" s="76"/>
      <c r="AS46" s="69"/>
      <c r="AT46" s="69"/>
    </row>
    <row r="47" spans="1:46" ht="15.75" customHeight="1" x14ac:dyDescent="0.35">
      <c r="D47" s="76"/>
      <c r="G47" s="68"/>
      <c r="K47" s="76"/>
      <c r="Z47" s="68"/>
      <c r="AG47" s="77"/>
      <c r="AH47" s="77"/>
      <c r="AO47" s="77"/>
      <c r="AQ47" s="76"/>
      <c r="AS47" s="69"/>
      <c r="AT47" s="69"/>
    </row>
    <row r="48" spans="1:46" ht="15.75" customHeight="1" x14ac:dyDescent="0.35">
      <c r="D48" s="76"/>
      <c r="G48" s="68"/>
      <c r="K48" s="76"/>
      <c r="Z48" s="68"/>
      <c r="AG48" s="77"/>
      <c r="AH48" s="77"/>
      <c r="AO48" s="77"/>
      <c r="AQ48" s="76"/>
      <c r="AS48" s="69"/>
      <c r="AT48" s="69"/>
    </row>
    <row r="49" spans="4:46" ht="15.75" customHeight="1" x14ac:dyDescent="0.35">
      <c r="D49" s="76"/>
      <c r="G49" s="68"/>
      <c r="K49" s="76"/>
      <c r="Z49" s="68"/>
      <c r="AG49" s="77"/>
      <c r="AH49" s="77"/>
      <c r="AO49" s="77"/>
      <c r="AQ49" s="76"/>
      <c r="AS49" s="69"/>
      <c r="AT49" s="69"/>
    </row>
    <row r="50" spans="4:46" ht="15.75" customHeight="1" x14ac:dyDescent="0.35">
      <c r="D50" s="76"/>
      <c r="G50" s="68"/>
      <c r="K50" s="76"/>
      <c r="Z50" s="68"/>
      <c r="AG50" s="77"/>
      <c r="AH50" s="77"/>
      <c r="AO50" s="77"/>
      <c r="AQ50" s="76"/>
      <c r="AS50" s="69"/>
      <c r="AT50" s="69"/>
    </row>
    <row r="51" spans="4:46" ht="15.75" customHeight="1" x14ac:dyDescent="0.35">
      <c r="D51" s="76"/>
      <c r="G51" s="68"/>
      <c r="K51" s="76"/>
      <c r="Z51" s="68"/>
      <c r="AG51" s="77"/>
      <c r="AH51" s="77"/>
      <c r="AO51" s="77"/>
      <c r="AQ51" s="76"/>
      <c r="AS51" s="69"/>
      <c r="AT51" s="69"/>
    </row>
    <row r="52" spans="4:46" ht="15.75" customHeight="1" x14ac:dyDescent="0.35">
      <c r="D52" s="76"/>
      <c r="G52" s="68"/>
      <c r="K52" s="76"/>
      <c r="Z52" s="68"/>
      <c r="AG52" s="77"/>
      <c r="AH52" s="77"/>
      <c r="AO52" s="77"/>
      <c r="AQ52" s="76"/>
      <c r="AS52" s="69"/>
      <c r="AT52" s="69"/>
    </row>
    <row r="53" spans="4:46" ht="15.75" customHeight="1" x14ac:dyDescent="0.35">
      <c r="D53" s="76"/>
      <c r="G53" s="68"/>
      <c r="K53" s="76"/>
      <c r="Z53" s="68"/>
      <c r="AG53" s="77"/>
      <c r="AH53" s="77"/>
      <c r="AO53" s="77"/>
      <c r="AQ53" s="76"/>
      <c r="AS53" s="69"/>
      <c r="AT53" s="69"/>
    </row>
    <row r="54" spans="4:46" ht="15.75" customHeight="1" x14ac:dyDescent="0.35">
      <c r="D54" s="76"/>
      <c r="G54" s="68"/>
      <c r="K54" s="76"/>
      <c r="Z54" s="68"/>
      <c r="AG54" s="77"/>
      <c r="AH54" s="77"/>
      <c r="AO54" s="77"/>
      <c r="AQ54" s="76"/>
      <c r="AS54" s="69"/>
      <c r="AT54" s="69"/>
    </row>
    <row r="55" spans="4:46" ht="15.75" customHeight="1" x14ac:dyDescent="0.35">
      <c r="D55" s="76"/>
      <c r="G55" s="68"/>
      <c r="K55" s="76"/>
      <c r="Z55" s="68"/>
      <c r="AG55" s="77"/>
      <c r="AH55" s="77"/>
      <c r="AO55" s="77"/>
      <c r="AQ55" s="76"/>
      <c r="AS55" s="69"/>
      <c r="AT55" s="69"/>
    </row>
    <row r="56" spans="4:46" ht="15.75" customHeight="1" x14ac:dyDescent="0.35">
      <c r="D56" s="76"/>
      <c r="G56" s="68"/>
      <c r="K56" s="76"/>
      <c r="Z56" s="68"/>
      <c r="AG56" s="77"/>
      <c r="AH56" s="77"/>
      <c r="AO56" s="77"/>
      <c r="AQ56" s="76"/>
      <c r="AS56" s="69"/>
      <c r="AT56" s="69"/>
    </row>
    <row r="57" spans="4:46" ht="15.75" customHeight="1" x14ac:dyDescent="0.35">
      <c r="D57" s="76"/>
      <c r="G57" s="68"/>
      <c r="K57" s="76"/>
      <c r="Z57" s="68"/>
      <c r="AG57" s="77"/>
      <c r="AH57" s="77"/>
      <c r="AO57" s="77"/>
      <c r="AQ57" s="76"/>
      <c r="AS57" s="69"/>
      <c r="AT57" s="69"/>
    </row>
    <row r="58" spans="4:46" ht="15.75" customHeight="1" x14ac:dyDescent="0.35">
      <c r="D58" s="76"/>
      <c r="G58" s="68"/>
      <c r="K58" s="76"/>
      <c r="Z58" s="68"/>
      <c r="AG58" s="77"/>
      <c r="AH58" s="77"/>
      <c r="AO58" s="77"/>
      <c r="AQ58" s="76"/>
      <c r="AS58" s="69"/>
      <c r="AT58" s="69"/>
    </row>
    <row r="59" spans="4:46" ht="15.75" customHeight="1" x14ac:dyDescent="0.35">
      <c r="D59" s="76"/>
      <c r="G59" s="68"/>
      <c r="K59" s="76"/>
      <c r="Z59" s="68"/>
      <c r="AG59" s="77"/>
      <c r="AH59" s="77"/>
      <c r="AO59" s="77"/>
      <c r="AQ59" s="76"/>
      <c r="AS59" s="69"/>
      <c r="AT59" s="69"/>
    </row>
    <row r="60" spans="4:46" ht="15.75" customHeight="1" x14ac:dyDescent="0.35">
      <c r="D60" s="76"/>
      <c r="G60" s="68"/>
      <c r="K60" s="76"/>
      <c r="Z60" s="68"/>
      <c r="AG60" s="77"/>
      <c r="AH60" s="77"/>
      <c r="AO60" s="77"/>
      <c r="AQ60" s="76"/>
      <c r="AS60" s="69"/>
      <c r="AT60" s="69"/>
    </row>
    <row r="61" spans="4:46" ht="15.75" customHeight="1" x14ac:dyDescent="0.35">
      <c r="D61" s="76"/>
      <c r="G61" s="68"/>
      <c r="K61" s="76"/>
      <c r="Z61" s="68"/>
      <c r="AG61" s="77"/>
      <c r="AH61" s="77"/>
      <c r="AO61" s="77"/>
      <c r="AQ61" s="76"/>
      <c r="AS61" s="69"/>
      <c r="AT61" s="69"/>
    </row>
    <row r="62" spans="4:46" ht="15.75" customHeight="1" x14ac:dyDescent="0.35">
      <c r="D62" s="76"/>
      <c r="G62" s="68"/>
      <c r="K62" s="76"/>
      <c r="Z62" s="68"/>
      <c r="AG62" s="77"/>
      <c r="AH62" s="77"/>
      <c r="AO62" s="77"/>
      <c r="AQ62" s="76"/>
      <c r="AS62" s="69"/>
      <c r="AT62" s="69"/>
    </row>
    <row r="63" spans="4:46" ht="15.75" customHeight="1" x14ac:dyDescent="0.35">
      <c r="D63" s="76"/>
      <c r="G63" s="68"/>
      <c r="K63" s="76"/>
      <c r="Z63" s="68"/>
      <c r="AG63" s="77"/>
      <c r="AH63" s="77"/>
      <c r="AO63" s="77"/>
      <c r="AQ63" s="76"/>
      <c r="AS63" s="69"/>
      <c r="AT63" s="69"/>
    </row>
    <row r="64" spans="4:46" ht="15.75" customHeight="1" x14ac:dyDescent="0.35">
      <c r="D64" s="76"/>
      <c r="G64" s="68"/>
      <c r="K64" s="76"/>
      <c r="Z64" s="68"/>
      <c r="AG64" s="77"/>
      <c r="AH64" s="77"/>
      <c r="AO64" s="77"/>
      <c r="AQ64" s="76"/>
      <c r="AS64" s="69"/>
      <c r="AT64" s="69"/>
    </row>
    <row r="65" spans="4:46" ht="15.75" customHeight="1" x14ac:dyDescent="0.35">
      <c r="D65" s="76"/>
      <c r="G65" s="68"/>
      <c r="K65" s="76"/>
      <c r="Z65" s="68"/>
      <c r="AG65" s="77"/>
      <c r="AH65" s="77"/>
      <c r="AO65" s="77"/>
      <c r="AQ65" s="76"/>
      <c r="AS65" s="69"/>
      <c r="AT65" s="69"/>
    </row>
    <row r="66" spans="4:46" ht="15.75" customHeight="1" x14ac:dyDescent="0.35">
      <c r="D66" s="76"/>
      <c r="G66" s="68"/>
      <c r="K66" s="76"/>
      <c r="Z66" s="68"/>
      <c r="AG66" s="77"/>
      <c r="AH66" s="77"/>
      <c r="AO66" s="77"/>
      <c r="AQ66" s="76"/>
      <c r="AS66" s="69"/>
      <c r="AT66" s="69"/>
    </row>
    <row r="67" spans="4:46" ht="15.75" customHeight="1" x14ac:dyDescent="0.35">
      <c r="D67" s="76"/>
      <c r="G67" s="68"/>
      <c r="K67" s="76"/>
      <c r="Z67" s="68"/>
      <c r="AG67" s="77"/>
      <c r="AH67" s="77"/>
      <c r="AO67" s="77"/>
      <c r="AQ67" s="76"/>
      <c r="AS67" s="69"/>
      <c r="AT67" s="69"/>
    </row>
    <row r="68" spans="4:46" ht="15.75" customHeight="1" x14ac:dyDescent="0.35">
      <c r="D68" s="76"/>
      <c r="G68" s="68"/>
      <c r="K68" s="76"/>
      <c r="Z68" s="68"/>
      <c r="AG68" s="77"/>
      <c r="AH68" s="77"/>
      <c r="AO68" s="77"/>
      <c r="AQ68" s="76"/>
      <c r="AS68" s="69"/>
      <c r="AT68" s="69"/>
    </row>
    <row r="69" spans="4:46" ht="15.75" customHeight="1" x14ac:dyDescent="0.35">
      <c r="D69" s="76"/>
      <c r="G69" s="68"/>
      <c r="K69" s="76"/>
      <c r="Z69" s="68"/>
      <c r="AG69" s="77"/>
      <c r="AH69" s="77"/>
      <c r="AO69" s="77"/>
      <c r="AQ69" s="76"/>
      <c r="AS69" s="69"/>
      <c r="AT69" s="69"/>
    </row>
    <row r="70" spans="4:46" ht="15.75" customHeight="1" x14ac:dyDescent="0.35">
      <c r="D70" s="76"/>
      <c r="G70" s="68"/>
      <c r="K70" s="76"/>
      <c r="Z70" s="68"/>
      <c r="AG70" s="77"/>
      <c r="AH70" s="77"/>
      <c r="AO70" s="77"/>
      <c r="AQ70" s="76"/>
      <c r="AS70" s="69"/>
      <c r="AT70" s="69"/>
    </row>
    <row r="71" spans="4:46" ht="15.75" customHeight="1" x14ac:dyDescent="0.35">
      <c r="D71" s="76"/>
      <c r="G71" s="68"/>
      <c r="K71" s="76"/>
      <c r="Z71" s="68"/>
      <c r="AG71" s="77"/>
      <c r="AH71" s="77"/>
      <c r="AO71" s="77"/>
      <c r="AQ71" s="76"/>
      <c r="AS71" s="69"/>
      <c r="AT71" s="69"/>
    </row>
    <row r="72" spans="4:46" ht="15.75" customHeight="1" x14ac:dyDescent="0.35">
      <c r="D72" s="76"/>
      <c r="G72" s="68"/>
      <c r="K72" s="76"/>
      <c r="Z72" s="68"/>
      <c r="AG72" s="77"/>
      <c r="AH72" s="77"/>
      <c r="AO72" s="77"/>
      <c r="AQ72" s="76"/>
      <c r="AS72" s="69"/>
      <c r="AT72" s="69"/>
    </row>
    <row r="73" spans="4:46" ht="15.75" customHeight="1" x14ac:dyDescent="0.35">
      <c r="D73" s="76"/>
      <c r="G73" s="68"/>
      <c r="K73" s="76"/>
      <c r="Z73" s="68"/>
      <c r="AG73" s="77"/>
      <c r="AH73" s="77"/>
      <c r="AO73" s="77"/>
      <c r="AQ73" s="76"/>
      <c r="AS73" s="69"/>
      <c r="AT73" s="69"/>
    </row>
    <row r="74" spans="4:46" ht="15.75" customHeight="1" x14ac:dyDescent="0.35">
      <c r="D74" s="76"/>
      <c r="G74" s="68"/>
      <c r="K74" s="76"/>
      <c r="Z74" s="68"/>
      <c r="AG74" s="77"/>
      <c r="AH74" s="77"/>
      <c r="AO74" s="77"/>
      <c r="AQ74" s="76"/>
      <c r="AS74" s="69"/>
      <c r="AT74" s="69"/>
    </row>
    <row r="75" spans="4:46" ht="15.75" customHeight="1" x14ac:dyDescent="0.35">
      <c r="D75" s="76"/>
      <c r="G75" s="68"/>
      <c r="K75" s="76"/>
      <c r="Z75" s="68"/>
      <c r="AG75" s="77"/>
      <c r="AH75" s="77"/>
      <c r="AO75" s="77"/>
      <c r="AQ75" s="76"/>
      <c r="AS75" s="69"/>
      <c r="AT75" s="69"/>
    </row>
    <row r="76" spans="4:46" ht="15.75" customHeight="1" x14ac:dyDescent="0.35">
      <c r="D76" s="76"/>
      <c r="G76" s="68"/>
      <c r="K76" s="76"/>
      <c r="Z76" s="68"/>
      <c r="AG76" s="77"/>
      <c r="AH76" s="77"/>
      <c r="AO76" s="77"/>
      <c r="AQ76" s="76"/>
      <c r="AS76" s="69"/>
      <c r="AT76" s="69"/>
    </row>
    <row r="77" spans="4:46" ht="15.75" customHeight="1" x14ac:dyDescent="0.35">
      <c r="D77" s="76"/>
      <c r="G77" s="68"/>
      <c r="K77" s="76"/>
      <c r="Z77" s="68"/>
      <c r="AG77" s="77"/>
      <c r="AH77" s="77"/>
      <c r="AO77" s="77"/>
      <c r="AQ77" s="76"/>
      <c r="AS77" s="69"/>
      <c r="AT77" s="69"/>
    </row>
    <row r="78" spans="4:46" ht="15.75" customHeight="1" x14ac:dyDescent="0.35">
      <c r="D78" s="76"/>
      <c r="G78" s="68"/>
      <c r="K78" s="76"/>
      <c r="Z78" s="68"/>
      <c r="AG78" s="77"/>
      <c r="AH78" s="77"/>
      <c r="AO78" s="77"/>
      <c r="AQ78" s="76"/>
      <c r="AS78" s="69"/>
      <c r="AT78" s="69"/>
    </row>
    <row r="79" spans="4:46" ht="15.75" customHeight="1" x14ac:dyDescent="0.35">
      <c r="D79" s="76"/>
      <c r="G79" s="68"/>
      <c r="K79" s="76"/>
      <c r="Z79" s="68"/>
      <c r="AG79" s="77"/>
      <c r="AH79" s="77"/>
      <c r="AO79" s="77"/>
      <c r="AQ79" s="76"/>
      <c r="AS79" s="69"/>
      <c r="AT79" s="69"/>
    </row>
    <row r="80" spans="4:46" ht="15.75" customHeight="1" x14ac:dyDescent="0.35">
      <c r="D80" s="76"/>
      <c r="G80" s="68"/>
      <c r="K80" s="76"/>
      <c r="Z80" s="68"/>
      <c r="AG80" s="77"/>
      <c r="AH80" s="77"/>
      <c r="AO80" s="77"/>
      <c r="AQ80" s="76"/>
      <c r="AS80" s="69"/>
      <c r="AT80" s="69"/>
    </row>
    <row r="81" spans="4:46" ht="15.75" customHeight="1" x14ac:dyDescent="0.35">
      <c r="D81" s="76"/>
      <c r="G81" s="68"/>
      <c r="K81" s="76"/>
      <c r="Z81" s="68"/>
      <c r="AG81" s="77"/>
      <c r="AH81" s="77"/>
      <c r="AO81" s="77"/>
      <c r="AQ81" s="76"/>
      <c r="AS81" s="69"/>
      <c r="AT81" s="69"/>
    </row>
    <row r="82" spans="4:46" ht="15.75" customHeight="1" x14ac:dyDescent="0.35">
      <c r="D82" s="76"/>
      <c r="G82" s="68"/>
      <c r="K82" s="76"/>
      <c r="Z82" s="68"/>
      <c r="AG82" s="77"/>
      <c r="AH82" s="77"/>
      <c r="AO82" s="77"/>
      <c r="AQ82" s="76"/>
      <c r="AS82" s="69"/>
      <c r="AT82" s="69"/>
    </row>
    <row r="83" spans="4:46" ht="15.75" customHeight="1" x14ac:dyDescent="0.35">
      <c r="D83" s="76"/>
      <c r="G83" s="68"/>
      <c r="K83" s="76"/>
      <c r="Z83" s="68"/>
      <c r="AG83" s="77"/>
      <c r="AH83" s="77"/>
      <c r="AO83" s="77"/>
      <c r="AQ83" s="76"/>
      <c r="AS83" s="69"/>
      <c r="AT83" s="69"/>
    </row>
    <row r="84" spans="4:46" ht="15.75" customHeight="1" x14ac:dyDescent="0.35">
      <c r="D84" s="76"/>
      <c r="G84" s="68"/>
      <c r="K84" s="76"/>
      <c r="Z84" s="68"/>
      <c r="AG84" s="77"/>
      <c r="AH84" s="77"/>
      <c r="AO84" s="77"/>
      <c r="AQ84" s="76"/>
      <c r="AS84" s="69"/>
      <c r="AT84" s="69"/>
    </row>
    <row r="85" spans="4:46" ht="15.75" customHeight="1" x14ac:dyDescent="0.35">
      <c r="D85" s="76"/>
      <c r="G85" s="68"/>
      <c r="K85" s="76"/>
      <c r="Z85" s="68"/>
      <c r="AG85" s="77"/>
      <c r="AH85" s="77"/>
      <c r="AO85" s="77"/>
      <c r="AQ85" s="76"/>
      <c r="AS85" s="69"/>
      <c r="AT85" s="69"/>
    </row>
    <row r="86" spans="4:46" ht="15.75" customHeight="1" x14ac:dyDescent="0.35">
      <c r="D86" s="76"/>
      <c r="G86" s="68"/>
      <c r="K86" s="76"/>
      <c r="Z86" s="68"/>
      <c r="AG86" s="77"/>
      <c r="AH86" s="77"/>
      <c r="AO86" s="77"/>
      <c r="AQ86" s="76"/>
      <c r="AS86" s="69"/>
      <c r="AT86" s="69"/>
    </row>
    <row r="87" spans="4:46" ht="15.75" customHeight="1" x14ac:dyDescent="0.35">
      <c r="D87" s="76"/>
      <c r="G87" s="68"/>
      <c r="K87" s="76"/>
      <c r="Z87" s="68"/>
      <c r="AG87" s="77"/>
      <c r="AH87" s="77"/>
      <c r="AO87" s="77"/>
      <c r="AQ87" s="76"/>
      <c r="AS87" s="69"/>
      <c r="AT87" s="69"/>
    </row>
    <row r="88" spans="4:46" ht="15.75" customHeight="1" x14ac:dyDescent="0.35">
      <c r="D88" s="76"/>
      <c r="G88" s="68"/>
      <c r="K88" s="76"/>
      <c r="Z88" s="68"/>
      <c r="AG88" s="77"/>
      <c r="AH88" s="77"/>
      <c r="AO88" s="77"/>
      <c r="AQ88" s="76"/>
      <c r="AS88" s="69"/>
      <c r="AT88" s="69"/>
    </row>
    <row r="89" spans="4:46" ht="15.75" customHeight="1" x14ac:dyDescent="0.35">
      <c r="D89" s="76"/>
      <c r="G89" s="68"/>
      <c r="K89" s="76"/>
      <c r="Z89" s="68"/>
      <c r="AG89" s="77"/>
      <c r="AH89" s="77"/>
      <c r="AO89" s="77"/>
      <c r="AQ89" s="76"/>
      <c r="AS89" s="69"/>
      <c r="AT89" s="69"/>
    </row>
    <row r="90" spans="4:46" ht="15.75" customHeight="1" x14ac:dyDescent="0.35">
      <c r="D90" s="76"/>
      <c r="G90" s="68"/>
      <c r="K90" s="76"/>
      <c r="Z90" s="68"/>
      <c r="AG90" s="77"/>
      <c r="AH90" s="77"/>
      <c r="AO90" s="77"/>
      <c r="AQ90" s="76"/>
      <c r="AS90" s="69"/>
      <c r="AT90" s="69"/>
    </row>
    <row r="91" spans="4:46" ht="15.75" customHeight="1" x14ac:dyDescent="0.35">
      <c r="D91" s="76"/>
      <c r="G91" s="68"/>
      <c r="K91" s="76"/>
      <c r="Z91" s="68"/>
      <c r="AG91" s="77"/>
      <c r="AH91" s="77"/>
      <c r="AO91" s="77"/>
      <c r="AQ91" s="76"/>
      <c r="AS91" s="69"/>
      <c r="AT91" s="69"/>
    </row>
    <row r="92" spans="4:46" ht="15.75" customHeight="1" x14ac:dyDescent="0.35">
      <c r="D92" s="76"/>
      <c r="G92" s="68"/>
      <c r="K92" s="76"/>
      <c r="Z92" s="68"/>
      <c r="AG92" s="77"/>
      <c r="AH92" s="77"/>
      <c r="AO92" s="77"/>
      <c r="AQ92" s="76"/>
      <c r="AS92" s="69"/>
      <c r="AT92" s="69"/>
    </row>
    <row r="93" spans="4:46" ht="15.75" customHeight="1" x14ac:dyDescent="0.35">
      <c r="D93" s="76"/>
      <c r="G93" s="68"/>
      <c r="K93" s="76"/>
      <c r="Z93" s="68"/>
      <c r="AG93" s="77"/>
      <c r="AH93" s="77"/>
      <c r="AO93" s="77"/>
      <c r="AQ93" s="76"/>
      <c r="AS93" s="69"/>
      <c r="AT93" s="69"/>
    </row>
    <row r="94" spans="4:46" ht="15.75" customHeight="1" x14ac:dyDescent="0.35">
      <c r="D94" s="76"/>
      <c r="G94" s="68"/>
      <c r="K94" s="76"/>
      <c r="Z94" s="68"/>
      <c r="AG94" s="77"/>
      <c r="AH94" s="77"/>
      <c r="AO94" s="77"/>
      <c r="AQ94" s="76"/>
      <c r="AS94" s="69"/>
      <c r="AT94" s="69"/>
    </row>
    <row r="95" spans="4:46" ht="15.75" customHeight="1" x14ac:dyDescent="0.35">
      <c r="D95" s="76"/>
      <c r="G95" s="68"/>
      <c r="K95" s="76"/>
      <c r="Z95" s="68"/>
      <c r="AG95" s="77"/>
      <c r="AH95" s="77"/>
      <c r="AO95" s="77"/>
      <c r="AQ95" s="76"/>
      <c r="AS95" s="69"/>
      <c r="AT95" s="69"/>
    </row>
    <row r="96" spans="4:46" ht="15.75" customHeight="1" x14ac:dyDescent="0.35">
      <c r="D96" s="76"/>
      <c r="G96" s="68"/>
      <c r="K96" s="76"/>
      <c r="Z96" s="68"/>
      <c r="AG96" s="77"/>
      <c r="AH96" s="77"/>
      <c r="AO96" s="77"/>
      <c r="AQ96" s="76"/>
      <c r="AS96" s="69"/>
      <c r="AT96" s="69"/>
    </row>
    <row r="97" spans="4:46" ht="15.75" customHeight="1" x14ac:dyDescent="0.35">
      <c r="D97" s="76"/>
      <c r="G97" s="68"/>
      <c r="K97" s="76"/>
      <c r="Z97" s="68"/>
      <c r="AG97" s="77"/>
      <c r="AH97" s="77"/>
      <c r="AO97" s="77"/>
      <c r="AQ97" s="76"/>
      <c r="AS97" s="69"/>
      <c r="AT97" s="69"/>
    </row>
    <row r="98" spans="4:46" ht="15.75" customHeight="1" x14ac:dyDescent="0.35">
      <c r="D98" s="76"/>
      <c r="G98" s="68"/>
      <c r="K98" s="76"/>
      <c r="Z98" s="68"/>
      <c r="AG98" s="77"/>
      <c r="AH98" s="77"/>
      <c r="AO98" s="77"/>
      <c r="AQ98" s="76"/>
      <c r="AS98" s="69"/>
      <c r="AT98" s="69"/>
    </row>
    <row r="99" spans="4:46" ht="15.75" customHeight="1" x14ac:dyDescent="0.35">
      <c r="D99" s="76"/>
      <c r="G99" s="68"/>
      <c r="K99" s="76"/>
      <c r="Z99" s="68"/>
      <c r="AG99" s="77"/>
      <c r="AH99" s="77"/>
      <c r="AO99" s="77"/>
      <c r="AQ99" s="76"/>
      <c r="AS99" s="69"/>
      <c r="AT99" s="69"/>
    </row>
    <row r="100" spans="4:46" ht="15.75" customHeight="1" x14ac:dyDescent="0.35">
      <c r="D100" s="76"/>
      <c r="G100" s="68"/>
      <c r="K100" s="76"/>
      <c r="Z100" s="68"/>
      <c r="AG100" s="77"/>
      <c r="AH100" s="77"/>
      <c r="AO100" s="77"/>
      <c r="AQ100" s="76"/>
      <c r="AS100" s="69"/>
      <c r="AT100" s="69"/>
    </row>
    <row r="101" spans="4:46" ht="15.75" customHeight="1" x14ac:dyDescent="0.35">
      <c r="D101" s="76"/>
      <c r="G101" s="68"/>
      <c r="K101" s="76"/>
      <c r="Z101" s="68"/>
      <c r="AG101" s="77"/>
      <c r="AH101" s="77"/>
      <c r="AO101" s="77"/>
      <c r="AQ101" s="76"/>
      <c r="AS101" s="69"/>
      <c r="AT101" s="69"/>
    </row>
    <row r="102" spans="4:46" ht="15.75" customHeight="1" x14ac:dyDescent="0.35">
      <c r="D102" s="76"/>
      <c r="G102" s="68"/>
      <c r="K102" s="76"/>
      <c r="Z102" s="68"/>
      <c r="AG102" s="77"/>
      <c r="AH102" s="77"/>
      <c r="AO102" s="77"/>
      <c r="AQ102" s="76"/>
      <c r="AS102" s="69"/>
      <c r="AT102" s="69"/>
    </row>
    <row r="103" spans="4:46" ht="15.75" customHeight="1" x14ac:dyDescent="0.35">
      <c r="D103" s="76"/>
      <c r="G103" s="68"/>
      <c r="K103" s="76"/>
      <c r="Z103" s="68"/>
      <c r="AG103" s="77"/>
      <c r="AH103" s="77"/>
      <c r="AO103" s="77"/>
      <c r="AQ103" s="76"/>
      <c r="AS103" s="69"/>
      <c r="AT103" s="69"/>
    </row>
    <row r="104" spans="4:46" ht="15.75" customHeight="1" x14ac:dyDescent="0.35">
      <c r="D104" s="76"/>
      <c r="G104" s="68"/>
      <c r="K104" s="76"/>
      <c r="Z104" s="68"/>
      <c r="AG104" s="77"/>
      <c r="AH104" s="77"/>
      <c r="AO104" s="77"/>
      <c r="AQ104" s="76"/>
      <c r="AS104" s="69"/>
      <c r="AT104" s="69"/>
    </row>
    <row r="105" spans="4:46" ht="15.75" customHeight="1" x14ac:dyDescent="0.35">
      <c r="D105" s="76"/>
      <c r="G105" s="68"/>
      <c r="K105" s="76"/>
      <c r="Z105" s="68"/>
      <c r="AG105" s="77"/>
      <c r="AH105" s="77"/>
      <c r="AO105" s="77"/>
      <c r="AQ105" s="76"/>
      <c r="AS105" s="69"/>
      <c r="AT105" s="69"/>
    </row>
    <row r="106" spans="4:46" ht="15.75" customHeight="1" x14ac:dyDescent="0.35">
      <c r="D106" s="76"/>
      <c r="G106" s="68"/>
      <c r="K106" s="76"/>
      <c r="Z106" s="68"/>
      <c r="AG106" s="77"/>
      <c r="AH106" s="77"/>
      <c r="AO106" s="77"/>
      <c r="AQ106" s="76"/>
      <c r="AS106" s="69"/>
      <c r="AT106" s="69"/>
    </row>
    <row r="107" spans="4:46" ht="15.75" customHeight="1" x14ac:dyDescent="0.35">
      <c r="D107" s="76"/>
      <c r="G107" s="68"/>
      <c r="K107" s="76"/>
      <c r="Z107" s="68"/>
      <c r="AG107" s="77"/>
      <c r="AH107" s="77"/>
      <c r="AO107" s="77"/>
      <c r="AQ107" s="76"/>
      <c r="AS107" s="69"/>
      <c r="AT107" s="69"/>
    </row>
    <row r="108" spans="4:46" ht="15.75" customHeight="1" x14ac:dyDescent="0.35">
      <c r="D108" s="76"/>
      <c r="G108" s="68"/>
      <c r="K108" s="76"/>
      <c r="Z108" s="68"/>
      <c r="AG108" s="77"/>
      <c r="AH108" s="77"/>
      <c r="AO108" s="77"/>
      <c r="AQ108" s="76"/>
      <c r="AS108" s="69"/>
      <c r="AT108" s="69"/>
    </row>
    <row r="109" spans="4:46" ht="15.75" customHeight="1" x14ac:dyDescent="0.35">
      <c r="D109" s="76"/>
      <c r="G109" s="68"/>
      <c r="K109" s="76"/>
      <c r="Z109" s="68"/>
      <c r="AG109" s="77"/>
      <c r="AH109" s="77"/>
      <c r="AO109" s="77"/>
      <c r="AQ109" s="76"/>
      <c r="AS109" s="69"/>
      <c r="AT109" s="69"/>
    </row>
    <row r="110" spans="4:46" ht="15.75" customHeight="1" x14ac:dyDescent="0.35">
      <c r="D110" s="76"/>
      <c r="G110" s="68"/>
      <c r="K110" s="76"/>
      <c r="Z110" s="68"/>
      <c r="AG110" s="77"/>
      <c r="AH110" s="77"/>
      <c r="AO110" s="77"/>
      <c r="AQ110" s="76"/>
      <c r="AS110" s="69"/>
      <c r="AT110" s="69"/>
    </row>
    <row r="111" spans="4:46" ht="15.75" customHeight="1" x14ac:dyDescent="0.35">
      <c r="D111" s="76"/>
      <c r="G111" s="68"/>
      <c r="K111" s="76"/>
      <c r="Z111" s="68"/>
      <c r="AG111" s="77"/>
      <c r="AH111" s="77"/>
      <c r="AO111" s="77"/>
      <c r="AQ111" s="76"/>
      <c r="AS111" s="69"/>
      <c r="AT111" s="69"/>
    </row>
    <row r="112" spans="4:46" ht="15.75" customHeight="1" x14ac:dyDescent="0.35">
      <c r="D112" s="76"/>
      <c r="G112" s="68"/>
      <c r="K112" s="76"/>
      <c r="Z112" s="68"/>
      <c r="AG112" s="77"/>
      <c r="AH112" s="77"/>
      <c r="AO112" s="77"/>
      <c r="AQ112" s="76"/>
      <c r="AS112" s="69"/>
      <c r="AT112" s="69"/>
    </row>
    <row r="113" spans="4:46" ht="15.75" customHeight="1" x14ac:dyDescent="0.35">
      <c r="D113" s="76"/>
      <c r="G113" s="68"/>
      <c r="K113" s="76"/>
      <c r="Z113" s="68"/>
      <c r="AG113" s="77"/>
      <c r="AH113" s="77"/>
      <c r="AO113" s="77"/>
      <c r="AQ113" s="76"/>
      <c r="AS113" s="69"/>
      <c r="AT113" s="69"/>
    </row>
    <row r="114" spans="4:46" ht="15.75" customHeight="1" x14ac:dyDescent="0.35">
      <c r="D114" s="76"/>
      <c r="G114" s="68"/>
      <c r="K114" s="76"/>
      <c r="Z114" s="68"/>
      <c r="AG114" s="77"/>
      <c r="AH114" s="77"/>
      <c r="AO114" s="77"/>
      <c r="AQ114" s="76"/>
      <c r="AS114" s="69"/>
      <c r="AT114" s="69"/>
    </row>
    <row r="115" spans="4:46" ht="15.75" customHeight="1" x14ac:dyDescent="0.35">
      <c r="D115" s="76"/>
      <c r="G115" s="68"/>
      <c r="K115" s="76"/>
      <c r="Z115" s="68"/>
      <c r="AG115" s="77"/>
      <c r="AH115" s="77"/>
      <c r="AO115" s="77"/>
      <c r="AQ115" s="76"/>
      <c r="AS115" s="69"/>
      <c r="AT115" s="69"/>
    </row>
    <row r="116" spans="4:46" ht="15.75" customHeight="1" x14ac:dyDescent="0.35">
      <c r="D116" s="76"/>
      <c r="G116" s="68"/>
      <c r="K116" s="76"/>
      <c r="Z116" s="68"/>
      <c r="AG116" s="77"/>
      <c r="AH116" s="77"/>
      <c r="AO116" s="77"/>
      <c r="AQ116" s="76"/>
      <c r="AS116" s="69"/>
      <c r="AT116" s="69"/>
    </row>
    <row r="117" spans="4:46" ht="15.75" customHeight="1" x14ac:dyDescent="0.35">
      <c r="D117" s="76"/>
      <c r="G117" s="68"/>
      <c r="K117" s="76"/>
      <c r="Z117" s="68"/>
      <c r="AG117" s="77"/>
      <c r="AH117" s="77"/>
      <c r="AO117" s="77"/>
      <c r="AQ117" s="76"/>
      <c r="AS117" s="69"/>
      <c r="AT117" s="69"/>
    </row>
    <row r="118" spans="4:46" ht="15.75" customHeight="1" x14ac:dyDescent="0.35">
      <c r="D118" s="76"/>
      <c r="G118" s="68"/>
      <c r="K118" s="76"/>
      <c r="Z118" s="68"/>
      <c r="AG118" s="77"/>
      <c r="AH118" s="77"/>
      <c r="AO118" s="77"/>
      <c r="AQ118" s="76"/>
      <c r="AS118" s="69"/>
      <c r="AT118" s="69"/>
    </row>
    <row r="119" spans="4:46" ht="15.75" customHeight="1" x14ac:dyDescent="0.35">
      <c r="D119" s="76"/>
      <c r="G119" s="68"/>
      <c r="K119" s="76"/>
      <c r="Z119" s="68"/>
      <c r="AG119" s="77"/>
      <c r="AH119" s="77"/>
      <c r="AO119" s="77"/>
      <c r="AQ119" s="76"/>
      <c r="AS119" s="69"/>
      <c r="AT119" s="69"/>
    </row>
    <row r="120" spans="4:46" ht="15.75" customHeight="1" x14ac:dyDescent="0.35">
      <c r="D120" s="76"/>
      <c r="G120" s="68"/>
      <c r="K120" s="76"/>
      <c r="Z120" s="68"/>
      <c r="AG120" s="77"/>
      <c r="AH120" s="77"/>
      <c r="AO120" s="77"/>
      <c r="AQ120" s="76"/>
      <c r="AS120" s="69"/>
      <c r="AT120" s="69"/>
    </row>
    <row r="121" spans="4:46" ht="15.75" customHeight="1" x14ac:dyDescent="0.35">
      <c r="D121" s="76"/>
      <c r="G121" s="68"/>
      <c r="K121" s="76"/>
      <c r="Z121" s="68"/>
      <c r="AG121" s="77"/>
      <c r="AH121" s="77"/>
      <c r="AO121" s="77"/>
      <c r="AQ121" s="76"/>
      <c r="AS121" s="69"/>
      <c r="AT121" s="69"/>
    </row>
    <row r="122" spans="4:46" ht="15.75" customHeight="1" x14ac:dyDescent="0.35">
      <c r="D122" s="76"/>
      <c r="G122" s="68"/>
      <c r="K122" s="76"/>
      <c r="Z122" s="68"/>
      <c r="AG122" s="77"/>
      <c r="AH122" s="77"/>
      <c r="AO122" s="77"/>
      <c r="AQ122" s="76"/>
      <c r="AS122" s="69"/>
      <c r="AT122" s="69"/>
    </row>
    <row r="123" spans="4:46" ht="15.75" customHeight="1" x14ac:dyDescent="0.35">
      <c r="D123" s="76"/>
      <c r="G123" s="68"/>
      <c r="K123" s="76"/>
      <c r="Z123" s="68"/>
      <c r="AG123" s="77"/>
      <c r="AH123" s="77"/>
      <c r="AO123" s="77"/>
      <c r="AQ123" s="76"/>
      <c r="AS123" s="69"/>
      <c r="AT123" s="69"/>
    </row>
    <row r="124" spans="4:46" ht="15.75" customHeight="1" x14ac:dyDescent="0.35">
      <c r="D124" s="76"/>
      <c r="G124" s="68"/>
      <c r="K124" s="76"/>
      <c r="Z124" s="68"/>
      <c r="AG124" s="77"/>
      <c r="AH124" s="77"/>
      <c r="AO124" s="77"/>
      <c r="AQ124" s="76"/>
      <c r="AS124" s="69"/>
      <c r="AT124" s="69"/>
    </row>
    <row r="125" spans="4:46" ht="15.75" customHeight="1" x14ac:dyDescent="0.35">
      <c r="D125" s="76"/>
      <c r="G125" s="68"/>
      <c r="K125" s="76"/>
      <c r="Z125" s="68"/>
      <c r="AG125" s="77"/>
      <c r="AH125" s="77"/>
      <c r="AO125" s="77"/>
      <c r="AQ125" s="76"/>
      <c r="AS125" s="69"/>
      <c r="AT125" s="69"/>
    </row>
    <row r="126" spans="4:46" ht="15.75" customHeight="1" x14ac:dyDescent="0.35">
      <c r="D126" s="76"/>
      <c r="G126" s="68"/>
      <c r="K126" s="76"/>
      <c r="Z126" s="68"/>
      <c r="AG126" s="77"/>
      <c r="AH126" s="77"/>
      <c r="AO126" s="77"/>
      <c r="AQ126" s="76"/>
      <c r="AS126" s="69"/>
      <c r="AT126" s="69"/>
    </row>
    <row r="127" spans="4:46" ht="15.75" customHeight="1" x14ac:dyDescent="0.35">
      <c r="D127" s="76"/>
      <c r="G127" s="68"/>
      <c r="K127" s="76"/>
      <c r="Z127" s="68"/>
      <c r="AG127" s="77"/>
      <c r="AH127" s="77"/>
      <c r="AO127" s="77"/>
      <c r="AQ127" s="76"/>
      <c r="AS127" s="69"/>
      <c r="AT127" s="69"/>
    </row>
    <row r="128" spans="4:46" ht="15.75" customHeight="1" x14ac:dyDescent="0.35">
      <c r="D128" s="76"/>
      <c r="G128" s="68"/>
      <c r="K128" s="76"/>
      <c r="Z128" s="68"/>
      <c r="AG128" s="77"/>
      <c r="AH128" s="77"/>
      <c r="AO128" s="77"/>
      <c r="AQ128" s="76"/>
      <c r="AS128" s="69"/>
      <c r="AT128" s="69"/>
    </row>
    <row r="129" spans="4:46" ht="15.75" customHeight="1" x14ac:dyDescent="0.35">
      <c r="D129" s="76"/>
      <c r="G129" s="68"/>
      <c r="K129" s="76"/>
      <c r="Z129" s="68"/>
      <c r="AG129" s="77"/>
      <c r="AH129" s="77"/>
      <c r="AO129" s="77"/>
      <c r="AQ129" s="76"/>
      <c r="AS129" s="69"/>
      <c r="AT129" s="69"/>
    </row>
    <row r="130" spans="4:46" ht="15.75" customHeight="1" x14ac:dyDescent="0.35">
      <c r="D130" s="76"/>
      <c r="G130" s="68"/>
      <c r="K130" s="76"/>
      <c r="Z130" s="68"/>
      <c r="AG130" s="77"/>
      <c r="AH130" s="77"/>
      <c r="AO130" s="77"/>
      <c r="AQ130" s="76"/>
      <c r="AS130" s="69"/>
      <c r="AT130" s="69"/>
    </row>
    <row r="131" spans="4:46" ht="15.75" customHeight="1" x14ac:dyDescent="0.35">
      <c r="D131" s="76"/>
      <c r="G131" s="68"/>
      <c r="K131" s="76"/>
      <c r="Z131" s="68"/>
      <c r="AG131" s="77"/>
      <c r="AH131" s="77"/>
      <c r="AO131" s="77"/>
      <c r="AQ131" s="76"/>
      <c r="AS131" s="69"/>
      <c r="AT131" s="69"/>
    </row>
    <row r="132" spans="4:46" ht="15.75" customHeight="1" x14ac:dyDescent="0.35">
      <c r="D132" s="76"/>
      <c r="G132" s="68"/>
      <c r="K132" s="76"/>
      <c r="Z132" s="68"/>
      <c r="AG132" s="77"/>
      <c r="AH132" s="77"/>
      <c r="AO132" s="77"/>
      <c r="AQ132" s="76"/>
      <c r="AS132" s="69"/>
      <c r="AT132" s="69"/>
    </row>
    <row r="133" spans="4:46" ht="15.75" customHeight="1" x14ac:dyDescent="0.35">
      <c r="D133" s="76"/>
      <c r="G133" s="68"/>
      <c r="K133" s="76"/>
      <c r="Z133" s="68"/>
      <c r="AG133" s="77"/>
      <c r="AH133" s="77"/>
      <c r="AO133" s="77"/>
      <c r="AQ133" s="76"/>
      <c r="AS133" s="69"/>
      <c r="AT133" s="69"/>
    </row>
    <row r="134" spans="4:46" ht="15.75" customHeight="1" x14ac:dyDescent="0.35">
      <c r="D134" s="76"/>
      <c r="G134" s="68"/>
      <c r="K134" s="76"/>
      <c r="Z134" s="68"/>
      <c r="AG134" s="77"/>
      <c r="AH134" s="77"/>
      <c r="AO134" s="77"/>
      <c r="AQ134" s="76"/>
      <c r="AS134" s="69"/>
      <c r="AT134" s="69"/>
    </row>
    <row r="135" spans="4:46" ht="15.75" customHeight="1" x14ac:dyDescent="0.35">
      <c r="D135" s="76"/>
      <c r="G135" s="68"/>
      <c r="K135" s="76"/>
      <c r="Z135" s="68"/>
      <c r="AG135" s="77"/>
      <c r="AH135" s="77"/>
      <c r="AO135" s="77"/>
      <c r="AQ135" s="76"/>
      <c r="AS135" s="69"/>
      <c r="AT135" s="69"/>
    </row>
    <row r="136" spans="4:46" ht="15.75" customHeight="1" x14ac:dyDescent="0.35">
      <c r="D136" s="76"/>
      <c r="G136" s="68"/>
      <c r="K136" s="76"/>
      <c r="Z136" s="68"/>
      <c r="AG136" s="77"/>
      <c r="AH136" s="77"/>
      <c r="AO136" s="77"/>
      <c r="AQ136" s="76"/>
      <c r="AS136" s="69"/>
      <c r="AT136" s="69"/>
    </row>
    <row r="137" spans="4:46" ht="15.75" customHeight="1" x14ac:dyDescent="0.35">
      <c r="D137" s="76"/>
      <c r="G137" s="68"/>
      <c r="K137" s="76"/>
      <c r="Z137" s="68"/>
      <c r="AG137" s="77"/>
      <c r="AH137" s="77"/>
      <c r="AO137" s="77"/>
      <c r="AQ137" s="76"/>
      <c r="AS137" s="69"/>
      <c r="AT137" s="69"/>
    </row>
    <row r="138" spans="4:46" ht="15.75" customHeight="1" x14ac:dyDescent="0.35">
      <c r="D138" s="76"/>
      <c r="G138" s="68"/>
      <c r="K138" s="76"/>
      <c r="Z138" s="68"/>
      <c r="AG138" s="77"/>
      <c r="AH138" s="77"/>
      <c r="AO138" s="77"/>
      <c r="AQ138" s="76"/>
      <c r="AS138" s="69"/>
      <c r="AT138" s="69"/>
    </row>
    <row r="139" spans="4:46" ht="15.75" customHeight="1" x14ac:dyDescent="0.35">
      <c r="D139" s="76"/>
      <c r="G139" s="68"/>
      <c r="K139" s="76"/>
      <c r="Z139" s="68"/>
      <c r="AG139" s="77"/>
      <c r="AH139" s="77"/>
      <c r="AO139" s="77"/>
      <c r="AQ139" s="76"/>
      <c r="AS139" s="69"/>
      <c r="AT139" s="69"/>
    </row>
    <row r="140" spans="4:46" ht="15.75" customHeight="1" x14ac:dyDescent="0.35">
      <c r="D140" s="76"/>
      <c r="G140" s="68"/>
      <c r="K140" s="76"/>
      <c r="Z140" s="68"/>
      <c r="AG140" s="77"/>
      <c r="AH140" s="77"/>
      <c r="AO140" s="77"/>
      <c r="AQ140" s="76"/>
      <c r="AS140" s="69"/>
      <c r="AT140" s="69"/>
    </row>
    <row r="141" spans="4:46" ht="15.75" customHeight="1" x14ac:dyDescent="0.35">
      <c r="D141" s="76"/>
      <c r="G141" s="68"/>
      <c r="K141" s="76"/>
      <c r="Z141" s="68"/>
      <c r="AG141" s="77"/>
      <c r="AH141" s="77"/>
      <c r="AO141" s="77"/>
      <c r="AQ141" s="76"/>
      <c r="AS141" s="69"/>
      <c r="AT141" s="69"/>
    </row>
    <row r="142" spans="4:46" ht="15.75" customHeight="1" x14ac:dyDescent="0.35">
      <c r="D142" s="76"/>
      <c r="G142" s="68"/>
      <c r="K142" s="76"/>
      <c r="Z142" s="68"/>
      <c r="AG142" s="77"/>
      <c r="AH142" s="77"/>
      <c r="AO142" s="77"/>
      <c r="AQ142" s="76"/>
      <c r="AS142" s="69"/>
      <c r="AT142" s="69"/>
    </row>
    <row r="143" spans="4:46" ht="15.75" customHeight="1" x14ac:dyDescent="0.35">
      <c r="D143" s="76"/>
      <c r="G143" s="68"/>
      <c r="K143" s="76"/>
      <c r="Z143" s="68"/>
      <c r="AG143" s="77"/>
      <c r="AH143" s="77"/>
      <c r="AO143" s="77"/>
      <c r="AQ143" s="76"/>
      <c r="AS143" s="69"/>
      <c r="AT143" s="69"/>
    </row>
    <row r="144" spans="4:46" ht="15.75" customHeight="1" x14ac:dyDescent="0.35">
      <c r="D144" s="76"/>
      <c r="G144" s="68"/>
      <c r="K144" s="76"/>
      <c r="Z144" s="68"/>
      <c r="AG144" s="77"/>
      <c r="AH144" s="77"/>
      <c r="AO144" s="77"/>
      <c r="AQ144" s="76"/>
      <c r="AS144" s="69"/>
      <c r="AT144" s="69"/>
    </row>
    <row r="145" spans="4:46" ht="15.75" customHeight="1" x14ac:dyDescent="0.35">
      <c r="D145" s="76"/>
      <c r="G145" s="68"/>
      <c r="K145" s="76"/>
      <c r="Z145" s="68"/>
      <c r="AG145" s="77"/>
      <c r="AH145" s="77"/>
      <c r="AO145" s="77"/>
      <c r="AQ145" s="76"/>
      <c r="AS145" s="69"/>
      <c r="AT145" s="69"/>
    </row>
    <row r="146" spans="4:46" ht="15.75" customHeight="1" x14ac:dyDescent="0.35">
      <c r="D146" s="76"/>
      <c r="G146" s="68"/>
      <c r="K146" s="76"/>
      <c r="Z146" s="68"/>
      <c r="AG146" s="77"/>
      <c r="AH146" s="77"/>
      <c r="AO146" s="77"/>
      <c r="AQ146" s="76"/>
      <c r="AS146" s="69"/>
      <c r="AT146" s="69"/>
    </row>
    <row r="147" spans="4:46" ht="15.75" customHeight="1" x14ac:dyDescent="0.35">
      <c r="D147" s="76"/>
      <c r="G147" s="68"/>
      <c r="K147" s="76"/>
      <c r="Z147" s="68"/>
      <c r="AG147" s="77"/>
      <c r="AH147" s="77"/>
      <c r="AO147" s="77"/>
      <c r="AQ147" s="76"/>
      <c r="AS147" s="69"/>
      <c r="AT147" s="69"/>
    </row>
    <row r="148" spans="4:46" ht="15.75" customHeight="1" x14ac:dyDescent="0.35">
      <c r="D148" s="76"/>
      <c r="G148" s="68"/>
      <c r="K148" s="76"/>
      <c r="Z148" s="68"/>
      <c r="AG148" s="77"/>
      <c r="AH148" s="77"/>
      <c r="AO148" s="77"/>
      <c r="AQ148" s="76"/>
      <c r="AS148" s="69"/>
      <c r="AT148" s="69"/>
    </row>
    <row r="149" spans="4:46" ht="15.75" customHeight="1" x14ac:dyDescent="0.35">
      <c r="D149" s="76"/>
      <c r="G149" s="68"/>
      <c r="K149" s="76"/>
      <c r="Z149" s="68"/>
      <c r="AG149" s="77"/>
      <c r="AH149" s="77"/>
      <c r="AO149" s="77"/>
      <c r="AQ149" s="76"/>
      <c r="AS149" s="69"/>
      <c r="AT149" s="69"/>
    </row>
    <row r="150" spans="4:46" ht="15.75" customHeight="1" x14ac:dyDescent="0.35">
      <c r="D150" s="76"/>
      <c r="G150" s="68"/>
      <c r="K150" s="76"/>
      <c r="Z150" s="68"/>
      <c r="AG150" s="77"/>
      <c r="AH150" s="77"/>
      <c r="AO150" s="77"/>
      <c r="AQ150" s="76"/>
      <c r="AS150" s="69"/>
      <c r="AT150" s="69"/>
    </row>
    <row r="151" spans="4:46" ht="15.75" customHeight="1" x14ac:dyDescent="0.35">
      <c r="D151" s="76"/>
      <c r="G151" s="68"/>
      <c r="K151" s="76"/>
      <c r="Z151" s="68"/>
      <c r="AG151" s="77"/>
      <c r="AH151" s="77"/>
      <c r="AO151" s="77"/>
      <c r="AQ151" s="76"/>
      <c r="AS151" s="69"/>
      <c r="AT151" s="69"/>
    </row>
    <row r="152" spans="4:46" ht="15.75" customHeight="1" x14ac:dyDescent="0.35">
      <c r="D152" s="76"/>
      <c r="G152" s="68"/>
      <c r="K152" s="76"/>
      <c r="Z152" s="68"/>
      <c r="AG152" s="77"/>
      <c r="AH152" s="77"/>
      <c r="AO152" s="77"/>
      <c r="AQ152" s="76"/>
      <c r="AS152" s="69"/>
      <c r="AT152" s="69"/>
    </row>
    <row r="153" spans="4:46" ht="15.75" customHeight="1" x14ac:dyDescent="0.35">
      <c r="D153" s="76"/>
      <c r="G153" s="68"/>
      <c r="K153" s="76"/>
      <c r="Z153" s="68"/>
      <c r="AG153" s="77"/>
      <c r="AH153" s="77"/>
      <c r="AO153" s="77"/>
      <c r="AQ153" s="76"/>
      <c r="AS153" s="69"/>
      <c r="AT153" s="69"/>
    </row>
    <row r="154" spans="4:46" ht="15.75" customHeight="1" x14ac:dyDescent="0.35">
      <c r="D154" s="76"/>
      <c r="G154" s="68"/>
      <c r="K154" s="76"/>
      <c r="Z154" s="68"/>
      <c r="AG154" s="77"/>
      <c r="AH154" s="77"/>
      <c r="AO154" s="77"/>
      <c r="AQ154" s="76"/>
      <c r="AS154" s="69"/>
      <c r="AT154" s="69"/>
    </row>
    <row r="155" spans="4:46" ht="15.75" customHeight="1" x14ac:dyDescent="0.35">
      <c r="D155" s="76"/>
      <c r="G155" s="68"/>
      <c r="K155" s="76"/>
      <c r="Z155" s="68"/>
      <c r="AG155" s="77"/>
      <c r="AH155" s="77"/>
      <c r="AO155" s="77"/>
      <c r="AQ155" s="76"/>
      <c r="AS155" s="69"/>
      <c r="AT155" s="69"/>
    </row>
    <row r="156" spans="4:46" ht="15.75" customHeight="1" x14ac:dyDescent="0.35">
      <c r="D156" s="76"/>
      <c r="G156" s="68"/>
      <c r="K156" s="76"/>
      <c r="Z156" s="68"/>
      <c r="AG156" s="77"/>
      <c r="AH156" s="77"/>
      <c r="AO156" s="77"/>
      <c r="AQ156" s="76"/>
      <c r="AS156" s="69"/>
      <c r="AT156" s="69"/>
    </row>
    <row r="157" spans="4:46" ht="15.75" customHeight="1" x14ac:dyDescent="0.35">
      <c r="D157" s="76"/>
      <c r="G157" s="68"/>
      <c r="K157" s="76"/>
      <c r="Z157" s="68"/>
      <c r="AG157" s="77"/>
      <c r="AH157" s="77"/>
      <c r="AO157" s="77"/>
      <c r="AQ157" s="76"/>
      <c r="AS157" s="69"/>
      <c r="AT157" s="69"/>
    </row>
    <row r="158" spans="4:46" ht="15.75" customHeight="1" x14ac:dyDescent="0.35">
      <c r="D158" s="76"/>
      <c r="G158" s="68"/>
      <c r="K158" s="76"/>
      <c r="Z158" s="68"/>
      <c r="AG158" s="77"/>
      <c r="AH158" s="77"/>
      <c r="AO158" s="77"/>
      <c r="AQ158" s="76"/>
      <c r="AS158" s="69"/>
      <c r="AT158" s="69"/>
    </row>
    <row r="159" spans="4:46" ht="15.75" customHeight="1" x14ac:dyDescent="0.35">
      <c r="D159" s="76"/>
      <c r="G159" s="68"/>
      <c r="K159" s="76"/>
      <c r="Z159" s="68"/>
      <c r="AG159" s="77"/>
      <c r="AH159" s="77"/>
      <c r="AO159" s="77"/>
      <c r="AQ159" s="76"/>
      <c r="AS159" s="69"/>
      <c r="AT159" s="69"/>
    </row>
    <row r="160" spans="4:46" ht="15.75" customHeight="1" x14ac:dyDescent="0.35">
      <c r="D160" s="76"/>
      <c r="G160" s="68"/>
      <c r="K160" s="76"/>
      <c r="Z160" s="68"/>
      <c r="AG160" s="77"/>
      <c r="AH160" s="77"/>
      <c r="AO160" s="77"/>
      <c r="AQ160" s="76"/>
      <c r="AS160" s="69"/>
      <c r="AT160" s="69"/>
    </row>
    <row r="161" spans="4:46" ht="15.75" customHeight="1" x14ac:dyDescent="0.35">
      <c r="D161" s="76"/>
      <c r="G161" s="68"/>
      <c r="K161" s="76"/>
      <c r="Z161" s="68"/>
      <c r="AG161" s="77"/>
      <c r="AH161" s="77"/>
      <c r="AO161" s="77"/>
      <c r="AQ161" s="76"/>
      <c r="AS161" s="69"/>
      <c r="AT161" s="69"/>
    </row>
    <row r="162" spans="4:46" ht="15.75" customHeight="1" x14ac:dyDescent="0.35">
      <c r="D162" s="76"/>
      <c r="G162" s="68"/>
      <c r="K162" s="76"/>
      <c r="Z162" s="68"/>
      <c r="AG162" s="77"/>
      <c r="AH162" s="77"/>
      <c r="AO162" s="77"/>
      <c r="AQ162" s="76"/>
      <c r="AS162" s="69"/>
      <c r="AT162" s="69"/>
    </row>
    <row r="163" spans="4:46" ht="15.75" customHeight="1" x14ac:dyDescent="0.35">
      <c r="D163" s="76"/>
      <c r="G163" s="68"/>
      <c r="K163" s="76"/>
      <c r="Z163" s="68"/>
      <c r="AG163" s="77"/>
      <c r="AH163" s="77"/>
      <c r="AO163" s="77"/>
      <c r="AQ163" s="76"/>
      <c r="AS163" s="69"/>
      <c r="AT163" s="69"/>
    </row>
    <row r="164" spans="4:46" ht="15.75" customHeight="1" x14ac:dyDescent="0.35">
      <c r="D164" s="76"/>
      <c r="G164" s="68"/>
      <c r="K164" s="76"/>
      <c r="Z164" s="68"/>
      <c r="AG164" s="77"/>
      <c r="AH164" s="77"/>
      <c r="AO164" s="77"/>
      <c r="AQ164" s="76"/>
      <c r="AS164" s="69"/>
      <c r="AT164" s="69"/>
    </row>
    <row r="165" spans="4:46" ht="15.75" customHeight="1" x14ac:dyDescent="0.35">
      <c r="D165" s="76"/>
      <c r="G165" s="68"/>
      <c r="K165" s="76"/>
      <c r="Z165" s="68"/>
      <c r="AG165" s="77"/>
      <c r="AH165" s="77"/>
      <c r="AO165" s="77"/>
      <c r="AQ165" s="76"/>
      <c r="AS165" s="69"/>
      <c r="AT165" s="69"/>
    </row>
    <row r="166" spans="4:46" ht="15.75" customHeight="1" x14ac:dyDescent="0.35">
      <c r="D166" s="76"/>
      <c r="G166" s="68"/>
      <c r="K166" s="76"/>
      <c r="Z166" s="68"/>
      <c r="AG166" s="77"/>
      <c r="AH166" s="77"/>
      <c r="AO166" s="77"/>
      <c r="AQ166" s="76"/>
      <c r="AS166" s="69"/>
      <c r="AT166" s="69"/>
    </row>
    <row r="167" spans="4:46" ht="15.75" customHeight="1" x14ac:dyDescent="0.35">
      <c r="D167" s="76"/>
      <c r="G167" s="68"/>
      <c r="K167" s="76"/>
      <c r="Z167" s="68"/>
      <c r="AG167" s="77"/>
      <c r="AH167" s="77"/>
      <c r="AO167" s="77"/>
      <c r="AQ167" s="76"/>
      <c r="AS167" s="69"/>
      <c r="AT167" s="69"/>
    </row>
    <row r="168" spans="4:46" ht="15.75" customHeight="1" x14ac:dyDescent="0.35">
      <c r="D168" s="76"/>
      <c r="G168" s="68"/>
      <c r="K168" s="76"/>
      <c r="Z168" s="68"/>
      <c r="AG168" s="77"/>
      <c r="AH168" s="77"/>
      <c r="AO168" s="77"/>
      <c r="AQ168" s="76"/>
      <c r="AS168" s="69"/>
      <c r="AT168" s="69"/>
    </row>
    <row r="169" spans="4:46" ht="15.75" customHeight="1" x14ac:dyDescent="0.35">
      <c r="D169" s="76"/>
      <c r="G169" s="68"/>
      <c r="K169" s="76"/>
      <c r="Z169" s="68"/>
      <c r="AG169" s="77"/>
      <c r="AH169" s="77"/>
      <c r="AO169" s="77"/>
      <c r="AQ169" s="76"/>
      <c r="AS169" s="69"/>
      <c r="AT169" s="69"/>
    </row>
    <row r="170" spans="4:46" ht="15.75" customHeight="1" x14ac:dyDescent="0.35">
      <c r="D170" s="76"/>
      <c r="G170" s="68"/>
      <c r="K170" s="76"/>
      <c r="Z170" s="68"/>
      <c r="AG170" s="77"/>
      <c r="AH170" s="77"/>
      <c r="AO170" s="77"/>
      <c r="AQ170" s="76"/>
      <c r="AS170" s="69"/>
      <c r="AT170" s="69"/>
    </row>
    <row r="171" spans="4:46" ht="15.75" customHeight="1" x14ac:dyDescent="0.35">
      <c r="D171" s="76"/>
      <c r="G171" s="68"/>
      <c r="K171" s="76"/>
      <c r="Z171" s="68"/>
      <c r="AG171" s="77"/>
      <c r="AH171" s="77"/>
      <c r="AO171" s="77"/>
      <c r="AQ171" s="76"/>
      <c r="AS171" s="69"/>
      <c r="AT171" s="69"/>
    </row>
    <row r="172" spans="4:46" ht="15.75" customHeight="1" x14ac:dyDescent="0.35">
      <c r="D172" s="76"/>
      <c r="G172" s="68"/>
      <c r="K172" s="76"/>
      <c r="Z172" s="68"/>
      <c r="AG172" s="77"/>
      <c r="AH172" s="77"/>
      <c r="AO172" s="77"/>
      <c r="AQ172" s="76"/>
      <c r="AS172" s="69"/>
      <c r="AT172" s="69"/>
    </row>
    <row r="173" spans="4:46" ht="15.75" customHeight="1" x14ac:dyDescent="0.35">
      <c r="D173" s="76"/>
      <c r="G173" s="68"/>
      <c r="K173" s="76"/>
      <c r="Z173" s="68"/>
      <c r="AG173" s="77"/>
      <c r="AH173" s="77"/>
      <c r="AO173" s="77"/>
      <c r="AQ173" s="76"/>
      <c r="AS173" s="69"/>
      <c r="AT173" s="69"/>
    </row>
    <row r="174" spans="4:46" ht="15.75" customHeight="1" x14ac:dyDescent="0.35">
      <c r="D174" s="76"/>
      <c r="G174" s="68"/>
      <c r="K174" s="76"/>
      <c r="Z174" s="68"/>
      <c r="AG174" s="77"/>
      <c r="AH174" s="77"/>
      <c r="AO174" s="77"/>
      <c r="AQ174" s="76"/>
      <c r="AS174" s="69"/>
      <c r="AT174" s="69"/>
    </row>
    <row r="175" spans="4:46" ht="15.75" customHeight="1" x14ac:dyDescent="0.35">
      <c r="D175" s="76"/>
      <c r="G175" s="68"/>
      <c r="K175" s="76"/>
      <c r="Z175" s="68"/>
      <c r="AG175" s="77"/>
      <c r="AH175" s="77"/>
      <c r="AO175" s="77"/>
      <c r="AQ175" s="76"/>
      <c r="AS175" s="69"/>
      <c r="AT175" s="69"/>
    </row>
    <row r="176" spans="4:46" ht="15.75" customHeight="1" x14ac:dyDescent="0.35">
      <c r="D176" s="76"/>
      <c r="G176" s="68"/>
      <c r="K176" s="76"/>
      <c r="Z176" s="68"/>
      <c r="AG176" s="77"/>
      <c r="AH176" s="77"/>
      <c r="AO176" s="77"/>
      <c r="AQ176" s="76"/>
      <c r="AS176" s="69"/>
      <c r="AT176" s="69"/>
    </row>
    <row r="177" spans="4:46" ht="15.75" customHeight="1" x14ac:dyDescent="0.35">
      <c r="D177" s="76"/>
      <c r="G177" s="68"/>
      <c r="K177" s="76"/>
      <c r="Z177" s="68"/>
      <c r="AG177" s="77"/>
      <c r="AH177" s="77"/>
      <c r="AO177" s="77"/>
      <c r="AQ177" s="76"/>
      <c r="AS177" s="69"/>
      <c r="AT177" s="69"/>
    </row>
    <row r="178" spans="4:46" ht="15.75" customHeight="1" x14ac:dyDescent="0.35">
      <c r="D178" s="76"/>
      <c r="G178" s="68"/>
      <c r="K178" s="76"/>
      <c r="Z178" s="68"/>
      <c r="AG178" s="77"/>
      <c r="AH178" s="77"/>
      <c r="AO178" s="77"/>
      <c r="AQ178" s="76"/>
      <c r="AS178" s="69"/>
      <c r="AT178" s="69"/>
    </row>
    <row r="179" spans="4:46" ht="15.75" customHeight="1" x14ac:dyDescent="0.35">
      <c r="D179" s="76"/>
      <c r="G179" s="68"/>
      <c r="K179" s="76"/>
      <c r="Z179" s="68"/>
      <c r="AG179" s="77"/>
      <c r="AH179" s="77"/>
      <c r="AO179" s="77"/>
      <c r="AQ179" s="76"/>
      <c r="AS179" s="69"/>
      <c r="AT179" s="69"/>
    </row>
    <row r="180" spans="4:46" ht="15.75" customHeight="1" x14ac:dyDescent="0.35">
      <c r="D180" s="76"/>
      <c r="G180" s="68"/>
      <c r="K180" s="76"/>
      <c r="Z180" s="68"/>
      <c r="AG180" s="77"/>
      <c r="AH180" s="77"/>
      <c r="AO180" s="77"/>
      <c r="AQ180" s="76"/>
      <c r="AS180" s="69"/>
      <c r="AT180" s="69"/>
    </row>
    <row r="181" spans="4:46" ht="15.75" customHeight="1" x14ac:dyDescent="0.35">
      <c r="D181" s="76"/>
      <c r="G181" s="68"/>
      <c r="K181" s="76"/>
      <c r="Z181" s="68"/>
      <c r="AG181" s="77"/>
      <c r="AH181" s="77"/>
      <c r="AO181" s="77"/>
      <c r="AQ181" s="76"/>
      <c r="AS181" s="69"/>
      <c r="AT181" s="69"/>
    </row>
    <row r="182" spans="4:46" ht="15.75" customHeight="1" x14ac:dyDescent="0.35">
      <c r="D182" s="76"/>
      <c r="G182" s="68"/>
      <c r="K182" s="76"/>
      <c r="Z182" s="68"/>
      <c r="AG182" s="77"/>
      <c r="AH182" s="77"/>
      <c r="AO182" s="77"/>
      <c r="AQ182" s="76"/>
      <c r="AS182" s="69"/>
      <c r="AT182" s="69"/>
    </row>
    <row r="183" spans="4:46" ht="15.75" customHeight="1" x14ac:dyDescent="0.35">
      <c r="D183" s="76"/>
      <c r="G183" s="68"/>
      <c r="K183" s="76"/>
      <c r="Z183" s="68"/>
      <c r="AG183" s="77"/>
      <c r="AH183" s="77"/>
      <c r="AO183" s="77"/>
      <c r="AQ183" s="76"/>
      <c r="AS183" s="69"/>
      <c r="AT183" s="69"/>
    </row>
    <row r="184" spans="4:46" ht="15.75" customHeight="1" x14ac:dyDescent="0.35">
      <c r="D184" s="76"/>
      <c r="G184" s="68"/>
      <c r="K184" s="76"/>
      <c r="Z184" s="68"/>
      <c r="AG184" s="77"/>
      <c r="AH184" s="77"/>
      <c r="AO184" s="77"/>
      <c r="AQ184" s="76"/>
      <c r="AS184" s="69"/>
      <c r="AT184" s="69"/>
    </row>
    <row r="185" spans="4:46" ht="15.75" customHeight="1" x14ac:dyDescent="0.35">
      <c r="D185" s="76"/>
      <c r="G185" s="68"/>
      <c r="K185" s="76"/>
      <c r="Z185" s="68"/>
      <c r="AG185" s="77"/>
      <c r="AH185" s="77"/>
      <c r="AO185" s="77"/>
      <c r="AQ185" s="76"/>
      <c r="AS185" s="69"/>
      <c r="AT185" s="69"/>
    </row>
    <row r="186" spans="4:46" ht="15.75" customHeight="1" x14ac:dyDescent="0.35">
      <c r="D186" s="76"/>
      <c r="G186" s="68"/>
      <c r="K186" s="76"/>
      <c r="Z186" s="68"/>
      <c r="AG186" s="77"/>
      <c r="AH186" s="77"/>
      <c r="AO186" s="77"/>
      <c r="AQ186" s="76"/>
      <c r="AS186" s="69"/>
      <c r="AT186" s="69"/>
    </row>
    <row r="187" spans="4:46" ht="15.75" customHeight="1" x14ac:dyDescent="0.35">
      <c r="D187" s="76"/>
      <c r="G187" s="68"/>
      <c r="K187" s="76"/>
      <c r="Z187" s="68"/>
      <c r="AG187" s="77"/>
      <c r="AH187" s="77"/>
      <c r="AO187" s="77"/>
      <c r="AQ187" s="76"/>
      <c r="AS187" s="69"/>
      <c r="AT187" s="69"/>
    </row>
    <row r="188" spans="4:46" ht="15.75" customHeight="1" x14ac:dyDescent="0.35">
      <c r="D188" s="76"/>
      <c r="G188" s="68"/>
      <c r="K188" s="76"/>
      <c r="Z188" s="68"/>
      <c r="AG188" s="77"/>
      <c r="AH188" s="77"/>
      <c r="AO188" s="77"/>
      <c r="AQ188" s="76"/>
      <c r="AS188" s="69"/>
      <c r="AT188" s="69"/>
    </row>
    <row r="189" spans="4:46" ht="15.75" customHeight="1" x14ac:dyDescent="0.35">
      <c r="D189" s="76"/>
      <c r="G189" s="68"/>
      <c r="K189" s="76"/>
      <c r="Z189" s="68"/>
      <c r="AG189" s="77"/>
      <c r="AH189" s="77"/>
      <c r="AO189" s="77"/>
      <c r="AQ189" s="76"/>
      <c r="AS189" s="69"/>
      <c r="AT189" s="69"/>
    </row>
    <row r="190" spans="4:46" ht="15.75" customHeight="1" x14ac:dyDescent="0.35">
      <c r="D190" s="76"/>
      <c r="G190" s="68"/>
      <c r="K190" s="76"/>
      <c r="Z190" s="68"/>
      <c r="AG190" s="77"/>
      <c r="AH190" s="77"/>
      <c r="AO190" s="77"/>
      <c r="AQ190" s="76"/>
      <c r="AS190" s="69"/>
      <c r="AT190" s="69"/>
    </row>
    <row r="191" spans="4:46" ht="15.75" customHeight="1" x14ac:dyDescent="0.35">
      <c r="D191" s="76"/>
      <c r="G191" s="68"/>
      <c r="K191" s="76"/>
      <c r="Z191" s="68"/>
      <c r="AG191" s="77"/>
      <c r="AH191" s="77"/>
      <c r="AO191" s="77"/>
      <c r="AQ191" s="76"/>
      <c r="AS191" s="69"/>
      <c r="AT191" s="69"/>
    </row>
    <row r="192" spans="4:46" ht="15.75" customHeight="1" x14ac:dyDescent="0.35">
      <c r="D192" s="76"/>
      <c r="G192" s="68"/>
      <c r="K192" s="76"/>
      <c r="Z192" s="68"/>
      <c r="AG192" s="77"/>
      <c r="AH192" s="77"/>
      <c r="AO192" s="77"/>
      <c r="AQ192" s="76"/>
      <c r="AS192" s="69"/>
      <c r="AT192" s="69"/>
    </row>
    <row r="193" spans="4:46" ht="15.75" customHeight="1" x14ac:dyDescent="0.35">
      <c r="D193" s="76"/>
      <c r="G193" s="68"/>
      <c r="K193" s="76"/>
      <c r="Z193" s="68"/>
      <c r="AG193" s="77"/>
      <c r="AH193" s="77"/>
      <c r="AO193" s="77"/>
      <c r="AQ193" s="76"/>
      <c r="AS193" s="69"/>
      <c r="AT193" s="69"/>
    </row>
    <row r="194" spans="4:46" ht="15.75" customHeight="1" x14ac:dyDescent="0.35">
      <c r="D194" s="76"/>
      <c r="G194" s="68"/>
      <c r="K194" s="76"/>
      <c r="Z194" s="68"/>
      <c r="AG194" s="77"/>
      <c r="AH194" s="77"/>
      <c r="AO194" s="77"/>
      <c r="AQ194" s="76"/>
      <c r="AS194" s="69"/>
      <c r="AT194" s="69"/>
    </row>
    <row r="195" spans="4:46" ht="15.75" customHeight="1" x14ac:dyDescent="0.35">
      <c r="D195" s="76"/>
      <c r="G195" s="68"/>
      <c r="K195" s="76"/>
      <c r="Z195" s="68"/>
      <c r="AG195" s="77"/>
      <c r="AH195" s="77"/>
      <c r="AO195" s="77"/>
      <c r="AQ195" s="76"/>
      <c r="AS195" s="69"/>
      <c r="AT195" s="69"/>
    </row>
    <row r="196" spans="4:46" ht="15.75" customHeight="1" x14ac:dyDescent="0.35">
      <c r="D196" s="76"/>
      <c r="G196" s="68"/>
      <c r="K196" s="76"/>
      <c r="Z196" s="68"/>
      <c r="AG196" s="77"/>
      <c r="AH196" s="77"/>
      <c r="AO196" s="77"/>
      <c r="AQ196" s="76"/>
      <c r="AS196" s="69"/>
      <c r="AT196" s="69"/>
    </row>
    <row r="197" spans="4:46" ht="15.75" customHeight="1" x14ac:dyDescent="0.35">
      <c r="D197" s="76"/>
      <c r="G197" s="68"/>
      <c r="K197" s="76"/>
      <c r="Z197" s="68"/>
      <c r="AG197" s="77"/>
      <c r="AH197" s="77"/>
      <c r="AO197" s="77"/>
      <c r="AQ197" s="76"/>
      <c r="AS197" s="69"/>
      <c r="AT197" s="69"/>
    </row>
    <row r="198" spans="4:46" ht="15.75" customHeight="1" x14ac:dyDescent="0.35">
      <c r="D198" s="76"/>
      <c r="G198" s="68"/>
      <c r="K198" s="76"/>
      <c r="Z198" s="68"/>
      <c r="AG198" s="77"/>
      <c r="AH198" s="77"/>
      <c r="AO198" s="77"/>
      <c r="AQ198" s="76"/>
      <c r="AS198" s="69"/>
      <c r="AT198" s="69"/>
    </row>
    <row r="199" spans="4:46" ht="15.75" customHeight="1" x14ac:dyDescent="0.35">
      <c r="D199" s="76"/>
      <c r="G199" s="68"/>
      <c r="K199" s="76"/>
      <c r="Z199" s="68"/>
      <c r="AG199" s="77"/>
      <c r="AH199" s="77"/>
      <c r="AO199" s="77"/>
      <c r="AQ199" s="76"/>
      <c r="AS199" s="69"/>
      <c r="AT199" s="69"/>
    </row>
    <row r="200" spans="4:46" ht="15.75" customHeight="1" x14ac:dyDescent="0.35">
      <c r="D200" s="76"/>
      <c r="G200" s="68"/>
      <c r="K200" s="76"/>
      <c r="Z200" s="68"/>
      <c r="AG200" s="77"/>
      <c r="AH200" s="77"/>
      <c r="AO200" s="77"/>
      <c r="AQ200" s="76"/>
      <c r="AS200" s="69"/>
      <c r="AT200" s="69"/>
    </row>
    <row r="201" spans="4:46" ht="15.75" customHeight="1" x14ac:dyDescent="0.35">
      <c r="D201" s="76"/>
      <c r="G201" s="68"/>
      <c r="K201" s="76"/>
      <c r="Z201" s="68"/>
      <c r="AG201" s="77"/>
      <c r="AH201" s="77"/>
      <c r="AO201" s="77"/>
      <c r="AQ201" s="76"/>
      <c r="AS201" s="69"/>
      <c r="AT201" s="69"/>
    </row>
    <row r="202" spans="4:46" ht="15.75" customHeight="1" x14ac:dyDescent="0.35">
      <c r="D202" s="76"/>
      <c r="G202" s="68"/>
      <c r="K202" s="76"/>
      <c r="Z202" s="68"/>
      <c r="AG202" s="77"/>
      <c r="AH202" s="77"/>
      <c r="AO202" s="77"/>
      <c r="AQ202" s="76"/>
      <c r="AS202" s="69"/>
      <c r="AT202" s="69"/>
    </row>
    <row r="203" spans="4:46" ht="15.75" customHeight="1" x14ac:dyDescent="0.35">
      <c r="D203" s="76"/>
      <c r="G203" s="68"/>
      <c r="K203" s="76"/>
      <c r="Z203" s="68"/>
      <c r="AG203" s="77"/>
      <c r="AH203" s="77"/>
      <c r="AO203" s="77"/>
      <c r="AQ203" s="76"/>
      <c r="AS203" s="69"/>
      <c r="AT203" s="69"/>
    </row>
    <row r="204" spans="4:46" ht="15.75" customHeight="1" x14ac:dyDescent="0.35">
      <c r="D204" s="76"/>
      <c r="G204" s="68"/>
      <c r="K204" s="76"/>
      <c r="Z204" s="68"/>
      <c r="AG204" s="77"/>
      <c r="AH204" s="77"/>
      <c r="AO204" s="77"/>
      <c r="AQ204" s="76"/>
      <c r="AS204" s="69"/>
      <c r="AT204" s="69"/>
    </row>
    <row r="205" spans="4:46" ht="15.75" customHeight="1" x14ac:dyDescent="0.35">
      <c r="D205" s="76"/>
      <c r="G205" s="68"/>
      <c r="K205" s="76"/>
      <c r="Z205" s="68"/>
      <c r="AG205" s="77"/>
      <c r="AH205" s="77"/>
      <c r="AO205" s="77"/>
      <c r="AQ205" s="76"/>
      <c r="AS205" s="69"/>
      <c r="AT205" s="69"/>
    </row>
    <row r="206" spans="4:46" ht="15.75" customHeight="1" x14ac:dyDescent="0.35">
      <c r="D206" s="76"/>
      <c r="G206" s="68"/>
      <c r="K206" s="76"/>
      <c r="Z206" s="68"/>
      <c r="AG206" s="77"/>
      <c r="AH206" s="77"/>
      <c r="AO206" s="77"/>
      <c r="AQ206" s="76"/>
      <c r="AS206" s="69"/>
      <c r="AT206" s="69"/>
    </row>
    <row r="207" spans="4:46" ht="15.75" customHeight="1" x14ac:dyDescent="0.35">
      <c r="D207" s="76"/>
      <c r="G207" s="68"/>
      <c r="K207" s="76"/>
      <c r="Z207" s="68"/>
      <c r="AG207" s="77"/>
      <c r="AH207" s="77"/>
      <c r="AO207" s="77"/>
      <c r="AQ207" s="76"/>
      <c r="AS207" s="69"/>
      <c r="AT207" s="69"/>
    </row>
    <row r="208" spans="4:46" ht="15.75" customHeight="1" x14ac:dyDescent="0.35">
      <c r="D208" s="76"/>
      <c r="G208" s="68"/>
      <c r="K208" s="76"/>
      <c r="Z208" s="68"/>
      <c r="AG208" s="77"/>
      <c r="AH208" s="77"/>
      <c r="AO208" s="77"/>
      <c r="AQ208" s="76"/>
      <c r="AS208" s="69"/>
      <c r="AT208" s="69"/>
    </row>
    <row r="209" spans="4:46" ht="15.75" customHeight="1" x14ac:dyDescent="0.35">
      <c r="D209" s="76"/>
      <c r="G209" s="68"/>
      <c r="K209" s="76"/>
      <c r="Z209" s="68"/>
      <c r="AG209" s="77"/>
      <c r="AH209" s="77"/>
      <c r="AO209" s="77"/>
      <c r="AQ209" s="76"/>
      <c r="AS209" s="69"/>
      <c r="AT209" s="69"/>
    </row>
    <row r="210" spans="4:46" ht="15.75" customHeight="1" x14ac:dyDescent="0.35">
      <c r="D210" s="76"/>
      <c r="G210" s="68"/>
      <c r="K210" s="76"/>
      <c r="Z210" s="68"/>
      <c r="AG210" s="77"/>
      <c r="AH210" s="77"/>
      <c r="AO210" s="77"/>
      <c r="AQ210" s="76"/>
      <c r="AS210" s="69"/>
      <c r="AT210" s="69"/>
    </row>
    <row r="211" spans="4:46" ht="15.75" customHeight="1" x14ac:dyDescent="0.35">
      <c r="D211" s="76"/>
      <c r="G211" s="68"/>
      <c r="K211" s="76"/>
      <c r="Z211" s="68"/>
      <c r="AG211" s="77"/>
      <c r="AH211" s="77"/>
      <c r="AO211" s="77"/>
      <c r="AQ211" s="76"/>
      <c r="AS211" s="69"/>
      <c r="AT211" s="69"/>
    </row>
    <row r="212" spans="4:46" ht="15.75" customHeight="1" x14ac:dyDescent="0.35">
      <c r="D212" s="76"/>
      <c r="G212" s="68"/>
      <c r="K212" s="76"/>
      <c r="Z212" s="68"/>
      <c r="AG212" s="77"/>
      <c r="AH212" s="77"/>
      <c r="AO212" s="77"/>
      <c r="AQ212" s="76"/>
      <c r="AS212" s="69"/>
      <c r="AT212" s="69"/>
    </row>
    <row r="213" spans="4:46" ht="15.75" customHeight="1" x14ac:dyDescent="0.35">
      <c r="D213" s="76"/>
      <c r="G213" s="68"/>
      <c r="K213" s="76"/>
      <c r="Z213" s="68"/>
      <c r="AG213" s="77"/>
      <c r="AH213" s="77"/>
      <c r="AO213" s="77"/>
      <c r="AQ213" s="76"/>
      <c r="AS213" s="69"/>
      <c r="AT213" s="69"/>
    </row>
    <row r="214" spans="4:46" ht="15.75" customHeight="1" x14ac:dyDescent="0.35">
      <c r="D214" s="76"/>
      <c r="G214" s="68"/>
      <c r="K214" s="76"/>
      <c r="Z214" s="68"/>
      <c r="AG214" s="77"/>
      <c r="AH214" s="77"/>
      <c r="AO214" s="77"/>
      <c r="AQ214" s="76"/>
      <c r="AS214" s="69"/>
      <c r="AT214" s="69"/>
    </row>
    <row r="215" spans="4:46" ht="15.75" customHeight="1" x14ac:dyDescent="0.35">
      <c r="D215" s="76"/>
      <c r="G215" s="68"/>
      <c r="K215" s="76"/>
      <c r="Z215" s="68"/>
      <c r="AG215" s="77"/>
      <c r="AH215" s="77"/>
      <c r="AO215" s="77"/>
      <c r="AQ215" s="76"/>
      <c r="AS215" s="69"/>
      <c r="AT215" s="69"/>
    </row>
    <row r="216" spans="4:46" ht="15.75" customHeight="1" x14ac:dyDescent="0.35">
      <c r="D216" s="76"/>
      <c r="G216" s="68"/>
      <c r="K216" s="76"/>
      <c r="Z216" s="68"/>
      <c r="AG216" s="77"/>
      <c r="AH216" s="77"/>
      <c r="AO216" s="77"/>
      <c r="AQ216" s="76"/>
      <c r="AS216" s="69"/>
      <c r="AT216" s="69"/>
    </row>
    <row r="217" spans="4:46" ht="15.75" customHeight="1" x14ac:dyDescent="0.35">
      <c r="D217" s="76"/>
      <c r="G217" s="68"/>
      <c r="K217" s="76"/>
      <c r="Z217" s="68"/>
      <c r="AG217" s="77"/>
      <c r="AH217" s="77"/>
      <c r="AO217" s="77"/>
      <c r="AQ217" s="76"/>
      <c r="AS217" s="69"/>
      <c r="AT217" s="69"/>
    </row>
    <row r="218" spans="4:46" ht="15.75" customHeight="1" x14ac:dyDescent="0.35">
      <c r="D218" s="76"/>
      <c r="G218" s="68"/>
      <c r="K218" s="76"/>
      <c r="Z218" s="68"/>
      <c r="AG218" s="77"/>
      <c r="AH218" s="77"/>
      <c r="AO218" s="77"/>
      <c r="AQ218" s="76"/>
      <c r="AS218" s="69"/>
      <c r="AT218" s="69"/>
    </row>
    <row r="219" spans="4:46" ht="15.75" customHeight="1" x14ac:dyDescent="0.35">
      <c r="D219" s="76"/>
      <c r="G219" s="68"/>
      <c r="K219" s="76"/>
      <c r="Z219" s="68"/>
      <c r="AG219" s="77"/>
      <c r="AH219" s="77"/>
      <c r="AO219" s="77"/>
      <c r="AQ219" s="76"/>
      <c r="AS219" s="69"/>
      <c r="AT219" s="69"/>
    </row>
    <row r="220" spans="4:46" ht="15.75" customHeight="1" x14ac:dyDescent="0.35">
      <c r="D220" s="76"/>
      <c r="G220" s="68"/>
      <c r="K220" s="76"/>
      <c r="Z220" s="68"/>
      <c r="AG220" s="77"/>
      <c r="AH220" s="77"/>
      <c r="AO220" s="77"/>
      <c r="AQ220" s="76"/>
      <c r="AS220" s="69"/>
      <c r="AT220" s="69"/>
    </row>
    <row r="221" spans="4:46" ht="15.75" customHeight="1" x14ac:dyDescent="0.35">
      <c r="D221" s="76"/>
      <c r="G221" s="68"/>
      <c r="K221" s="76"/>
      <c r="Z221" s="68"/>
      <c r="AG221" s="77"/>
      <c r="AH221" s="77"/>
      <c r="AO221" s="77"/>
      <c r="AQ221" s="76"/>
      <c r="AS221" s="69"/>
      <c r="AT221" s="69"/>
    </row>
    <row r="222" spans="4:46" ht="15.75" customHeight="1" x14ac:dyDescent="0.35">
      <c r="D222" s="76"/>
      <c r="G222" s="68"/>
      <c r="K222" s="76"/>
      <c r="Z222" s="68"/>
      <c r="AG222" s="77"/>
      <c r="AH222" s="77"/>
      <c r="AO222" s="77"/>
      <c r="AQ222" s="76"/>
      <c r="AS222" s="69"/>
      <c r="AT222" s="69"/>
    </row>
    <row r="223" spans="4:46" ht="15.75" customHeight="1" x14ac:dyDescent="0.35">
      <c r="D223" s="76"/>
      <c r="G223" s="68"/>
      <c r="K223" s="76"/>
      <c r="Z223" s="68"/>
      <c r="AG223" s="77"/>
      <c r="AH223" s="77"/>
      <c r="AO223" s="77"/>
      <c r="AQ223" s="76"/>
      <c r="AS223" s="69"/>
      <c r="AT223" s="69"/>
    </row>
    <row r="224" spans="4:46" ht="15.75" customHeight="1" x14ac:dyDescent="0.35">
      <c r="D224" s="76"/>
      <c r="G224" s="68"/>
      <c r="K224" s="76"/>
      <c r="Z224" s="68"/>
      <c r="AG224" s="77"/>
      <c r="AH224" s="77"/>
      <c r="AO224" s="77"/>
      <c r="AQ224" s="76"/>
      <c r="AS224" s="69"/>
      <c r="AT224" s="69"/>
    </row>
    <row r="225" spans="4:46" ht="15.75" customHeight="1" x14ac:dyDescent="0.35">
      <c r="D225" s="76"/>
      <c r="G225" s="68"/>
      <c r="K225" s="76"/>
      <c r="Z225" s="68"/>
      <c r="AG225" s="77"/>
      <c r="AH225" s="77"/>
      <c r="AO225" s="77"/>
      <c r="AQ225" s="76"/>
      <c r="AS225" s="69"/>
      <c r="AT225" s="69"/>
    </row>
    <row r="226" spans="4:46" ht="15.75" customHeight="1" x14ac:dyDescent="0.35">
      <c r="D226" s="76"/>
      <c r="G226" s="68"/>
      <c r="K226" s="76"/>
      <c r="Z226" s="68"/>
      <c r="AG226" s="77"/>
      <c r="AH226" s="77"/>
      <c r="AO226" s="77"/>
      <c r="AQ226" s="76"/>
      <c r="AS226" s="69"/>
      <c r="AT226" s="69"/>
    </row>
    <row r="227" spans="4:46" ht="15.75" customHeight="1" x14ac:dyDescent="0.35">
      <c r="D227" s="76"/>
      <c r="G227" s="68"/>
      <c r="K227" s="76"/>
      <c r="Z227" s="68"/>
      <c r="AG227" s="77"/>
      <c r="AH227" s="77"/>
      <c r="AO227" s="77"/>
      <c r="AQ227" s="76"/>
      <c r="AS227" s="69"/>
      <c r="AT227" s="69"/>
    </row>
    <row r="228" spans="4:46" ht="15.75" customHeight="1" x14ac:dyDescent="0.35">
      <c r="D228" s="76"/>
      <c r="G228" s="68"/>
      <c r="K228" s="76"/>
      <c r="Z228" s="68"/>
      <c r="AG228" s="77"/>
      <c r="AH228" s="77"/>
      <c r="AO228" s="77"/>
      <c r="AQ228" s="76"/>
      <c r="AS228" s="69"/>
      <c r="AT228" s="69"/>
    </row>
    <row r="229" spans="4:46" ht="15.75" customHeight="1" x14ac:dyDescent="0.35">
      <c r="D229" s="76"/>
      <c r="G229" s="68"/>
      <c r="K229" s="76"/>
      <c r="Z229" s="68"/>
      <c r="AG229" s="77"/>
      <c r="AH229" s="77"/>
      <c r="AO229" s="77"/>
      <c r="AQ229" s="76"/>
      <c r="AS229" s="69"/>
      <c r="AT229" s="69"/>
    </row>
    <row r="230" spans="4:46" ht="15.75" customHeight="1" x14ac:dyDescent="0.35">
      <c r="D230" s="76"/>
      <c r="G230" s="68"/>
      <c r="K230" s="76"/>
      <c r="Z230" s="68"/>
      <c r="AG230" s="77"/>
      <c r="AH230" s="77"/>
      <c r="AO230" s="77"/>
      <c r="AQ230" s="76"/>
      <c r="AS230" s="69"/>
      <c r="AT230" s="69"/>
    </row>
    <row r="231" spans="4:46" ht="15.75" customHeight="1" x14ac:dyDescent="0.35">
      <c r="D231" s="76"/>
      <c r="G231" s="68"/>
      <c r="K231" s="76"/>
      <c r="Z231" s="68"/>
      <c r="AG231" s="77"/>
      <c r="AH231" s="77"/>
      <c r="AO231" s="77"/>
      <c r="AQ231" s="76"/>
      <c r="AS231" s="69"/>
      <c r="AT231" s="69"/>
    </row>
    <row r="232" spans="4:46" ht="15.75" customHeight="1" x14ac:dyDescent="0.35">
      <c r="D232" s="76"/>
      <c r="G232" s="68"/>
      <c r="K232" s="76"/>
      <c r="Z232" s="68"/>
      <c r="AG232" s="77"/>
      <c r="AH232" s="77"/>
      <c r="AO232" s="77"/>
      <c r="AQ232" s="76"/>
      <c r="AS232" s="69"/>
      <c r="AT232" s="69"/>
    </row>
    <row r="233" spans="4:46" ht="15.75" customHeight="1" x14ac:dyDescent="0.35">
      <c r="D233" s="76"/>
      <c r="G233" s="68"/>
      <c r="K233" s="76"/>
      <c r="Z233" s="68"/>
      <c r="AG233" s="77"/>
      <c r="AH233" s="77"/>
      <c r="AO233" s="77"/>
      <c r="AQ233" s="76"/>
      <c r="AS233" s="69"/>
      <c r="AT233" s="69"/>
    </row>
    <row r="234" spans="4:46" ht="15.75" customHeight="1" x14ac:dyDescent="0.35">
      <c r="D234" s="76"/>
      <c r="G234" s="68"/>
      <c r="K234" s="76"/>
      <c r="Z234" s="68"/>
      <c r="AG234" s="77"/>
      <c r="AH234" s="77"/>
      <c r="AO234" s="77"/>
      <c r="AQ234" s="76"/>
      <c r="AS234" s="69"/>
      <c r="AT234" s="69"/>
    </row>
    <row r="235" spans="4:46" ht="15.75" customHeight="1" x14ac:dyDescent="0.35">
      <c r="D235" s="76"/>
      <c r="G235" s="68"/>
      <c r="K235" s="76"/>
      <c r="Z235" s="68"/>
      <c r="AG235" s="77"/>
      <c r="AH235" s="77"/>
      <c r="AO235" s="77"/>
      <c r="AQ235" s="76"/>
      <c r="AS235" s="69"/>
      <c r="AT235" s="69"/>
    </row>
    <row r="236" spans="4:46" ht="15.75" customHeight="1" x14ac:dyDescent="0.35">
      <c r="D236" s="76"/>
      <c r="G236" s="68"/>
      <c r="K236" s="76"/>
      <c r="Z236" s="68"/>
      <c r="AG236" s="77"/>
      <c r="AH236" s="77"/>
      <c r="AO236" s="77"/>
      <c r="AQ236" s="76"/>
      <c r="AS236" s="69"/>
      <c r="AT236" s="69"/>
    </row>
    <row r="237" spans="4:46" ht="15.75" customHeight="1" x14ac:dyDescent="0.35">
      <c r="D237" s="76"/>
      <c r="G237" s="68"/>
      <c r="K237" s="76"/>
      <c r="Z237" s="68"/>
      <c r="AG237" s="77"/>
      <c r="AH237" s="77"/>
      <c r="AO237" s="77"/>
      <c r="AQ237" s="76"/>
      <c r="AS237" s="69"/>
      <c r="AT237" s="69"/>
    </row>
    <row r="238" spans="4:46" ht="15.75" customHeight="1" x14ac:dyDescent="0.35">
      <c r="D238" s="76"/>
      <c r="G238" s="68"/>
      <c r="K238" s="76"/>
      <c r="Z238" s="68"/>
      <c r="AG238" s="77"/>
      <c r="AH238" s="77"/>
      <c r="AO238" s="77"/>
      <c r="AQ238" s="76"/>
      <c r="AS238" s="69"/>
      <c r="AT238" s="69"/>
    </row>
    <row r="239" spans="4:46" ht="15.75" customHeight="1" x14ac:dyDescent="0.35">
      <c r="D239" s="76"/>
      <c r="G239" s="68"/>
      <c r="K239" s="76"/>
      <c r="Z239" s="68"/>
      <c r="AG239" s="77"/>
      <c r="AH239" s="77"/>
      <c r="AO239" s="77"/>
      <c r="AQ239" s="76"/>
      <c r="AS239" s="69"/>
      <c r="AT239" s="69"/>
    </row>
  </sheetData>
  <autoFilter ref="A2:AT34" xr:uid="{00000000-0009-0000-0000-000000000000}"/>
  <customSheetViews>
    <customSheetView guid="{3FDEC133-6CB7-4021-9039-037A727C455F}" filter="1" showAutoFilter="1">
      <pageMargins left="0.7" right="0.7" top="0.75" bottom="0.75" header="0.3" footer="0.3"/>
      <autoFilter ref="A2:AT34" xr:uid="{00000000-0000-0000-0000-000000000000}"/>
    </customSheetView>
    <customSheetView guid="{50CF6E65-DC65-40A6-9C40-24477A435275}" filter="1" showAutoFilter="1">
      <pageMargins left="0.7" right="0.7" top="0.75" bottom="0.75" header="0.3" footer="0.3"/>
      <autoFilter ref="A1:AT34" xr:uid="{00000000-0000-0000-0000-000000000000}"/>
    </customSheetView>
    <customSheetView guid="{2591C234-809D-46F0-83FE-11847FAEB263}" filter="1" showAutoFilter="1">
      <pageMargins left="0.7" right="0.7" top="0.75" bottom="0.75" header="0.3" footer="0.3"/>
      <autoFilter ref="A1:AT39" xr:uid="{00000000-0000-0000-0000-000000000000}"/>
    </customSheetView>
  </customSheetViews>
  <phoneticPr fontId="6"/>
  <dataValidations count="1">
    <dataValidation type="list" allowBlank="1" sqref="I3:I33" xr:uid="{00000000-0002-0000-0000-000000000000}">
      <formula1>$I$36:$I$37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00"/>
  <sheetViews>
    <sheetView workbookViewId="0">
      <selection activeCell="F10" sqref="F10"/>
    </sheetView>
  </sheetViews>
  <sheetFormatPr defaultColWidth="14.4609375" defaultRowHeight="15" customHeight="1" x14ac:dyDescent="0.3"/>
  <cols>
    <col min="1" max="1" width="4.921875" bestFit="1" customWidth="1"/>
    <col min="2" max="3" width="16.3828125" bestFit="1" customWidth="1"/>
    <col min="4" max="6" width="11.15234375" bestFit="1" customWidth="1"/>
    <col min="7" max="7" width="10.15234375" bestFit="1" customWidth="1"/>
    <col min="8" max="8" width="9.15234375" bestFit="1" customWidth="1"/>
    <col min="9" max="9" width="10.15234375" bestFit="1" customWidth="1"/>
    <col min="10" max="15" width="10.53515625" bestFit="1" customWidth="1"/>
    <col min="16" max="16" width="10.15234375" bestFit="1" customWidth="1"/>
    <col min="17" max="17" width="6.765625" bestFit="1" customWidth="1"/>
    <col min="18" max="18" width="9.15234375" bestFit="1" customWidth="1"/>
    <col min="19" max="19" width="6.765625" bestFit="1" customWidth="1"/>
    <col min="20" max="20" width="8.61328125" bestFit="1" customWidth="1"/>
    <col min="21" max="21" width="10.15234375" bestFit="1" customWidth="1"/>
    <col min="22" max="22" width="9.15234375" bestFit="1" customWidth="1"/>
    <col min="23" max="23" width="10.53515625" bestFit="1" customWidth="1"/>
    <col min="24" max="24" width="7.69140625" customWidth="1"/>
    <col min="25" max="25" width="4.84375" customWidth="1"/>
    <col min="26" max="27" width="6.69140625" customWidth="1"/>
  </cols>
  <sheetData>
    <row r="1" spans="1:27" ht="15.75" customHeight="1" x14ac:dyDescent="0.3">
      <c r="A1" s="3" t="s">
        <v>53</v>
      </c>
      <c r="B1" s="3" t="s">
        <v>54</v>
      </c>
      <c r="C1" s="3" t="s">
        <v>55</v>
      </c>
      <c r="D1" s="3" t="s">
        <v>56</v>
      </c>
      <c r="E1" s="3" t="s">
        <v>57</v>
      </c>
      <c r="F1" s="3" t="s">
        <v>58</v>
      </c>
      <c r="G1" s="3" t="s">
        <v>59</v>
      </c>
      <c r="H1" s="3" t="s">
        <v>60</v>
      </c>
      <c r="I1" s="4" t="s">
        <v>61</v>
      </c>
      <c r="J1" s="3" t="s">
        <v>62</v>
      </c>
      <c r="K1" s="3" t="s">
        <v>63</v>
      </c>
      <c r="L1" s="3" t="s">
        <v>64</v>
      </c>
      <c r="M1" s="3" t="s">
        <v>65</v>
      </c>
      <c r="N1" s="3" t="s">
        <v>66</v>
      </c>
      <c r="O1" s="3" t="s">
        <v>67</v>
      </c>
      <c r="P1" s="3" t="s">
        <v>68</v>
      </c>
      <c r="Q1" s="3" t="s">
        <v>69</v>
      </c>
      <c r="R1" s="4" t="s">
        <v>70</v>
      </c>
      <c r="S1" s="4" t="s">
        <v>71</v>
      </c>
      <c r="T1" s="4" t="s">
        <v>72</v>
      </c>
      <c r="U1" s="4" t="s">
        <v>73</v>
      </c>
      <c r="V1" s="4" t="s">
        <v>74</v>
      </c>
      <c r="W1" s="3" t="s">
        <v>75</v>
      </c>
    </row>
    <row r="2" spans="1:27" ht="15.75" customHeight="1" x14ac:dyDescent="0.3">
      <c r="A2" s="5">
        <v>1</v>
      </c>
      <c r="B2" s="6">
        <v>0.5</v>
      </c>
      <c r="C2" s="6">
        <v>0</v>
      </c>
      <c r="D2" s="7">
        <f>SUMIF(生産予測!$M$3:$M$33, "&lt;="&amp;$A2, 生産予測!A$3:A$33)</f>
        <v>9000</v>
      </c>
      <c r="E2" s="7">
        <f>SUMIF(生産予測!$M$3:$M$33, "&lt;="&amp;$A2, 生産予測!AB$3:AB$33)</f>
        <v>4300</v>
      </c>
      <c r="F2" s="7">
        <f t="shared" ref="F2:F12" si="0">D2+E2</f>
        <v>13300</v>
      </c>
      <c r="G2" s="7">
        <f>SUMIF(生産予測!$AS$3:$AS$33,"&lt;="&amp;$A2, 生産予測!AR$3:AR$33)*B2</f>
        <v>31020000</v>
      </c>
      <c r="H2" s="7">
        <f>SUMIF(生産予測!$AI$3:$AI$33, "&lt;="&amp;$A2, 生産予測!AG$3:AG$33)*C2</f>
        <v>0</v>
      </c>
      <c r="I2" s="7">
        <f t="shared" ref="I2:I12" si="1">G2+H2</f>
        <v>31020000</v>
      </c>
      <c r="J2" s="7">
        <f>SUMIF(生産予測!$M$3:$M$33,"&lt;="&amp;$A2, 生産予測!AM$3:AM$33)</f>
        <v>1959082</v>
      </c>
      <c r="K2" s="7">
        <f>SUMIF(生産予測!$M$3:$M$33,"="&amp;$A2, 生産予測!AD$3:AD$33)</f>
        <v>0</v>
      </c>
      <c r="L2" s="7">
        <f t="shared" ref="L2:L12" si="2">J2+K2</f>
        <v>1959082</v>
      </c>
      <c r="M2" s="7">
        <f>SUMIF(生産予測!$AS$3:$AS$33,"&lt;="&amp;$A2, 生産予測!AO$3:AO$33)*B2</f>
        <v>23992307.5</v>
      </c>
      <c r="N2" s="7">
        <f>SUMIF(生産予測!$AI$3:$AI$33,"&lt;="&amp;$A2, 生産予測!AF$3:AF$33)*C2</f>
        <v>0</v>
      </c>
      <c r="O2" s="7">
        <f t="shared" ref="O2:O12" si="3">M2+N2</f>
        <v>23992307.5</v>
      </c>
      <c r="P2" s="7">
        <f t="shared" ref="P2:P12" si="4">I2-L2-O2</f>
        <v>5068610.5</v>
      </c>
      <c r="Q2" s="8">
        <f t="shared" ref="Q2:Q12" si="5">P2/I2</f>
        <v>0.16339814635718891</v>
      </c>
      <c r="R2" s="7">
        <f>経営費!$D$14</f>
        <v>5292000</v>
      </c>
      <c r="S2" s="8">
        <f t="shared" ref="S2:S12" si="6">(P2-R2)/I2</f>
        <v>-7.2014667956157314E-3</v>
      </c>
      <c r="T2" s="7">
        <f>経営費!F47</f>
        <v>300000</v>
      </c>
      <c r="U2" s="7">
        <f>P2-R2-T2</f>
        <v>-523389.5</v>
      </c>
      <c r="V2" s="7">
        <f>経営費!$C$11*12</f>
        <v>4200000</v>
      </c>
      <c r="W2" s="9">
        <f t="shared" ref="W2:W12" si="7">V2/P2</f>
        <v>0.82862946363702639</v>
      </c>
      <c r="X2" s="2"/>
      <c r="Y2" s="2"/>
      <c r="Z2" s="2"/>
      <c r="AA2" s="2"/>
    </row>
    <row r="3" spans="1:27" ht="15.75" customHeight="1" x14ac:dyDescent="0.3">
      <c r="A3" s="5">
        <f t="shared" ref="A3:A12" si="8">A2+1</f>
        <v>2</v>
      </c>
      <c r="B3" s="6">
        <v>0.55000000000000004</v>
      </c>
      <c r="C3" s="6">
        <v>0</v>
      </c>
      <c r="D3" s="7">
        <f>SUMIF(生産予測!$M$3:$M$33, "&lt;="&amp;$A3, 生産予測!A$3:A$33)</f>
        <v>9000</v>
      </c>
      <c r="E3" s="7">
        <f>SUMIF(生産予測!$M$3:$M$33, "&lt;="&amp;$A3, 生産予測!AB$3:AB$33)</f>
        <v>4300</v>
      </c>
      <c r="F3" s="7">
        <f t="shared" si="0"/>
        <v>13300</v>
      </c>
      <c r="G3" s="7">
        <f>SUMIF(生産予測!$AS$3:$AS$33,"&lt;="&amp;$A3, 生産予測!AR$3:AR$33)*B3</f>
        <v>34122000</v>
      </c>
      <c r="H3" s="7">
        <f>SUMIF(生産予測!$AI$3:$AI$33, "&lt;="&amp;$A3, 生産予測!AG$3:AG$33)*C3</f>
        <v>0</v>
      </c>
      <c r="I3" s="7">
        <f t="shared" si="1"/>
        <v>34122000</v>
      </c>
      <c r="J3" s="7">
        <f>SUMIF(生産予測!$M$3:$M$33,"&lt;="&amp;$A3, 生産予測!AM$3:AM$33)</f>
        <v>1959082</v>
      </c>
      <c r="K3" s="7">
        <f>SUMIF(生産予測!$M$3:$M$33,"="&amp;$A3, 生産予測!AD$3:AD$33)</f>
        <v>0</v>
      </c>
      <c r="L3" s="7">
        <f t="shared" si="2"/>
        <v>1959082</v>
      </c>
      <c r="M3" s="7">
        <f>SUMIF(生産予測!$AS$3:$AS$33,"&lt;="&amp;$A3, 生産予測!AO$3:AO$33)*B3</f>
        <v>26391538.250000004</v>
      </c>
      <c r="N3" s="7">
        <f>SUMIF(生産予測!$AI$3:$AI$33,"&lt;="&amp;$A3, 生産予測!AF$3:AF$33)*C3</f>
        <v>0</v>
      </c>
      <c r="O3" s="7">
        <f t="shared" si="3"/>
        <v>26391538.250000004</v>
      </c>
      <c r="P3" s="7">
        <f t="shared" si="4"/>
        <v>5771379.7499999963</v>
      </c>
      <c r="Q3" s="8">
        <f t="shared" si="5"/>
        <v>0.16913955072973438</v>
      </c>
      <c r="R3" s="7">
        <f>経営費!$D$14</f>
        <v>5292000</v>
      </c>
      <c r="S3" s="8">
        <f t="shared" si="6"/>
        <v>1.4048993318093788E-2</v>
      </c>
      <c r="T3" s="7">
        <v>0</v>
      </c>
      <c r="U3" s="7">
        <f t="shared" ref="U3:U12" si="9">P3-R3+U2</f>
        <v>-44009.750000003725</v>
      </c>
      <c r="V3" s="7">
        <f>経営費!$C$11*12</f>
        <v>4200000</v>
      </c>
      <c r="W3" s="9">
        <f t="shared" si="7"/>
        <v>0.72772892825151603</v>
      </c>
      <c r="X3" s="2"/>
      <c r="Y3" s="2"/>
      <c r="Z3" s="2"/>
      <c r="AA3" s="2"/>
    </row>
    <row r="4" spans="1:27" ht="15.75" customHeight="1" x14ac:dyDescent="0.3">
      <c r="A4" s="5">
        <f t="shared" si="8"/>
        <v>3</v>
      </c>
      <c r="B4" s="6">
        <v>0.6</v>
      </c>
      <c r="C4" s="6">
        <v>0.3</v>
      </c>
      <c r="D4" s="7">
        <f>SUMIF(生産予測!$M$3:$M$33, "&lt;="&amp;$A4, 生産予測!A$3:A$33)</f>
        <v>9000</v>
      </c>
      <c r="E4" s="7">
        <f>SUMIF(生産予測!$M$3:$M$33, "&lt;="&amp;$A4, 生産予測!AB$3:AB$33)</f>
        <v>4300</v>
      </c>
      <c r="F4" s="7">
        <f t="shared" si="0"/>
        <v>13300</v>
      </c>
      <c r="G4" s="7">
        <f>SUMIF(生産予測!$AS$3:$AS$33,"&lt;="&amp;$A4, 生産予測!AR$3:AR$33)*B4</f>
        <v>38304000</v>
      </c>
      <c r="H4" s="7">
        <f>SUMIF(生産予測!$AI$3:$AI$33, "&lt;="&amp;$A4, 生産予測!AG$3:AG$33)*C4</f>
        <v>0</v>
      </c>
      <c r="I4" s="7">
        <f t="shared" si="1"/>
        <v>38304000</v>
      </c>
      <c r="J4" s="7">
        <f>SUMIF(生産予測!$M$3:$M$33,"&lt;="&amp;$A4, 生産予測!AM$3:AM$33)</f>
        <v>1959082</v>
      </c>
      <c r="K4" s="7">
        <f>SUMIF(生産予測!$M$3:$M$33,"="&amp;$A4, 生産予測!AD$3:AD$33)</f>
        <v>0</v>
      </c>
      <c r="L4" s="7">
        <f t="shared" si="2"/>
        <v>1959082</v>
      </c>
      <c r="M4" s="7">
        <f>SUMIF(生産予測!$AS$3:$AS$33,"&lt;="&amp;$A4, 生産予測!AO$3:AO$33)*B4</f>
        <v>29006769</v>
      </c>
      <c r="N4" s="7">
        <f>SUMIF(生産予測!$AI$3:$AI$33,"&lt;="&amp;$A4, 生産予測!AF$3:AF$33)*C4</f>
        <v>0</v>
      </c>
      <c r="O4" s="7">
        <f t="shared" si="3"/>
        <v>29006769</v>
      </c>
      <c r="P4" s="7">
        <f t="shared" si="4"/>
        <v>7338149</v>
      </c>
      <c r="Q4" s="8">
        <f t="shared" si="5"/>
        <v>0.19157657163742689</v>
      </c>
      <c r="R4" s="7">
        <f>経営費!$D$14</f>
        <v>5292000</v>
      </c>
      <c r="S4" s="8">
        <f t="shared" si="6"/>
        <v>5.3418676900584793E-2</v>
      </c>
      <c r="T4" s="7">
        <v>0</v>
      </c>
      <c r="U4" s="7">
        <f t="shared" si="9"/>
        <v>2002139.2499999963</v>
      </c>
      <c r="V4" s="7">
        <f>経営費!$C$11*12</f>
        <v>4200000</v>
      </c>
      <c r="W4" s="9">
        <f t="shared" si="7"/>
        <v>0.572351419956177</v>
      </c>
      <c r="X4" s="2"/>
      <c r="Y4" s="2"/>
      <c r="Z4" s="2"/>
      <c r="AA4" s="2"/>
    </row>
    <row r="5" spans="1:27" ht="15.75" customHeight="1" x14ac:dyDescent="0.3">
      <c r="A5" s="5">
        <f t="shared" si="8"/>
        <v>4</v>
      </c>
      <c r="B5" s="6">
        <v>0.65</v>
      </c>
      <c r="C5" s="6">
        <v>0.4</v>
      </c>
      <c r="D5" s="7">
        <f>SUMIF(生産予測!$M$3:$M$33, "&lt;="&amp;$A5, 生産予測!A$3:A$33)</f>
        <v>9000</v>
      </c>
      <c r="E5" s="7">
        <f>SUMIF(生産予測!$M$3:$M$33, "&lt;="&amp;$A5, 生産予測!AB$3:AB$33)</f>
        <v>4300</v>
      </c>
      <c r="F5" s="7">
        <f t="shared" si="0"/>
        <v>13300</v>
      </c>
      <c r="G5" s="7">
        <f>SUMIF(生産予測!$AS$3:$AS$33,"&lt;="&amp;$A5, 生産予測!AR$3:AR$33)*B5</f>
        <v>41496000</v>
      </c>
      <c r="H5" s="7">
        <f>SUMIF(生産予測!$AI$3:$AI$33, "&lt;="&amp;$A5, 生産予測!AG$3:AG$33)*C5</f>
        <v>1620000</v>
      </c>
      <c r="I5" s="7">
        <f t="shared" si="1"/>
        <v>43116000</v>
      </c>
      <c r="J5" s="7">
        <f>SUMIF(生産予測!$M$3:$M$33,"&lt;="&amp;$A5, 生産予測!AM$3:AM$33)</f>
        <v>1959082</v>
      </c>
      <c r="K5" s="7">
        <f>SUMIF(生産予測!$M$3:$M$33,"="&amp;$A5, 生産予測!AD$3:AD$33)</f>
        <v>0</v>
      </c>
      <c r="L5" s="7">
        <f t="shared" si="2"/>
        <v>1959082</v>
      </c>
      <c r="M5" s="7">
        <f>SUMIF(生産予測!$AS$3:$AS$33,"&lt;="&amp;$A5, 生産予測!AO$3:AO$33)*B5</f>
        <v>31423999.75</v>
      </c>
      <c r="N5" s="7">
        <f>SUMIF(生産予測!$AI$3:$AI$33,"&lt;="&amp;$A5, 生産予測!AF$3:AF$33)*C5</f>
        <v>90000</v>
      </c>
      <c r="O5" s="7">
        <f t="shared" si="3"/>
        <v>31513999.75</v>
      </c>
      <c r="P5" s="7">
        <f t="shared" si="4"/>
        <v>9642918.25</v>
      </c>
      <c r="Q5" s="8">
        <f t="shared" si="5"/>
        <v>0.22365057635216626</v>
      </c>
      <c r="R5" s="7">
        <f>経営費!$D$14</f>
        <v>5292000</v>
      </c>
      <c r="S5" s="8">
        <f t="shared" si="6"/>
        <v>0.10091191784952222</v>
      </c>
      <c r="T5" s="7">
        <v>0</v>
      </c>
      <c r="U5" s="7">
        <f t="shared" si="9"/>
        <v>6353057.4999999963</v>
      </c>
      <c r="V5" s="7">
        <f>経営費!$C$11*12</f>
        <v>4200000</v>
      </c>
      <c r="W5" s="9">
        <f t="shared" si="7"/>
        <v>0.43555279544135928</v>
      </c>
      <c r="X5" s="2"/>
      <c r="Y5" s="2"/>
      <c r="Z5" s="2"/>
      <c r="AA5" s="2"/>
    </row>
    <row r="6" spans="1:27" ht="15.75" customHeight="1" x14ac:dyDescent="0.3">
      <c r="A6" s="5">
        <f t="shared" si="8"/>
        <v>5</v>
      </c>
      <c r="B6" s="6">
        <v>0.7</v>
      </c>
      <c r="C6" s="6">
        <v>0.5</v>
      </c>
      <c r="D6" s="7">
        <f>SUMIF(生産予測!$M$3:$M$33, "&lt;="&amp;$A6, 生産予測!A$3:A$33)</f>
        <v>10000</v>
      </c>
      <c r="E6" s="7">
        <f>SUMIF(生産予測!$M$3:$M$33, "&lt;="&amp;$A6, 生産予測!AB$3:AB$33)</f>
        <v>4300</v>
      </c>
      <c r="F6" s="7">
        <f t="shared" si="0"/>
        <v>14300</v>
      </c>
      <c r="G6" s="7">
        <f>SUMIF(生産予測!$AS$3:$AS$33,"&lt;="&amp;$A6, 生産予測!AR$3:AR$33)*B6</f>
        <v>44688000</v>
      </c>
      <c r="H6" s="7">
        <f>SUMIF(生産予測!$AI$3:$AI$33, "&lt;="&amp;$A6, 生産予測!AG$3:AG$33)*C6</f>
        <v>2025000</v>
      </c>
      <c r="I6" s="7">
        <f t="shared" si="1"/>
        <v>46713000</v>
      </c>
      <c r="J6" s="7">
        <f>SUMIF(生産予測!$M$3:$M$33,"&lt;="&amp;$A6, 生産予測!AM$3:AM$33)</f>
        <v>2004082</v>
      </c>
      <c r="K6" s="7">
        <f>SUMIF(生産予測!$M$3:$M$33,"="&amp;$A6, 生産予測!AD$3:AD$33)</f>
        <v>0</v>
      </c>
      <c r="L6" s="7">
        <f t="shared" si="2"/>
        <v>2004082</v>
      </c>
      <c r="M6" s="7">
        <f>SUMIF(生産予測!$AS$3:$AS$33,"&lt;="&amp;$A6, 生産予測!AO$3:AO$33)*B6</f>
        <v>33841230.5</v>
      </c>
      <c r="N6" s="7">
        <f>SUMIF(生産予測!$AI$3:$AI$33,"&lt;="&amp;$A6, 生産予測!AF$3:AF$33)*C6</f>
        <v>112500</v>
      </c>
      <c r="O6" s="7">
        <f t="shared" si="3"/>
        <v>33953730.5</v>
      </c>
      <c r="P6" s="7">
        <f t="shared" si="4"/>
        <v>10755187.5</v>
      </c>
      <c r="Q6" s="8">
        <f t="shared" si="5"/>
        <v>0.23023970843234218</v>
      </c>
      <c r="R6" s="7">
        <f>経営費!$D$14</f>
        <v>5292000</v>
      </c>
      <c r="S6" s="8">
        <f t="shared" si="6"/>
        <v>0.11695218675743368</v>
      </c>
      <c r="T6" s="7">
        <v>0</v>
      </c>
      <c r="U6" s="7">
        <f t="shared" si="9"/>
        <v>11816244.999999996</v>
      </c>
      <c r="V6" s="7">
        <f>経営費!$C$11*12</f>
        <v>4200000</v>
      </c>
      <c r="W6" s="9">
        <f t="shared" si="7"/>
        <v>0.39050923101061696</v>
      </c>
      <c r="X6" s="2"/>
      <c r="Y6" s="2"/>
      <c r="Z6" s="2"/>
      <c r="AA6" s="2"/>
    </row>
    <row r="7" spans="1:27" ht="15.75" customHeight="1" x14ac:dyDescent="0.3">
      <c r="A7" s="5">
        <f t="shared" si="8"/>
        <v>6</v>
      </c>
      <c r="B7" s="6">
        <v>0.75</v>
      </c>
      <c r="C7" s="6">
        <v>0.6</v>
      </c>
      <c r="D7" s="7">
        <f>SUMIF(生産予測!$M$3:$M$33, "&lt;="&amp;$A7, 生産予測!A$3:A$33)</f>
        <v>10000</v>
      </c>
      <c r="E7" s="7">
        <f>SUMIF(生産予測!$M$3:$M$33, "&lt;="&amp;$A7, 生産予測!AB$3:AB$33)</f>
        <v>4300</v>
      </c>
      <c r="F7" s="7">
        <f t="shared" si="0"/>
        <v>14300</v>
      </c>
      <c r="G7" s="7">
        <f>SUMIF(生産予測!$AS$3:$AS$33,"&lt;="&amp;$A7, 生産予測!AR$3:AR$33)*B7</f>
        <v>47880000</v>
      </c>
      <c r="H7" s="7">
        <f>SUMIF(生産予測!$AI$3:$AI$33, "&lt;="&amp;$A7, 生産予測!AG$3:AG$33)*C7</f>
        <v>2430000</v>
      </c>
      <c r="I7" s="7">
        <f t="shared" si="1"/>
        <v>50310000</v>
      </c>
      <c r="J7" s="7">
        <f>SUMIF(生産予測!$M$3:$M$33,"&lt;="&amp;$A7, 生産予測!AM$3:AM$33)</f>
        <v>2004082</v>
      </c>
      <c r="K7" s="7">
        <f>SUMIF(生産予測!$M$3:$M$33,"="&amp;$A7, 生産予測!AD$3:AD$33)</f>
        <v>0</v>
      </c>
      <c r="L7" s="7">
        <f t="shared" si="2"/>
        <v>2004082</v>
      </c>
      <c r="M7" s="7">
        <f>SUMIF(生産予測!$AS$3:$AS$33,"&lt;="&amp;$A7, 生産予測!AO$3:AO$33)*B7</f>
        <v>36258461.25</v>
      </c>
      <c r="N7" s="7">
        <f>SUMIF(生産予測!$AI$3:$AI$33,"&lt;="&amp;$A7, 生産予測!AF$3:AF$33)*C7</f>
        <v>135000</v>
      </c>
      <c r="O7" s="7">
        <f t="shared" si="3"/>
        <v>36393461.25</v>
      </c>
      <c r="P7" s="7">
        <f t="shared" si="4"/>
        <v>11912456.75</v>
      </c>
      <c r="Q7" s="8">
        <f t="shared" si="5"/>
        <v>0.23678109222818525</v>
      </c>
      <c r="R7" s="7">
        <f>経営費!$D$14</f>
        <v>5292000</v>
      </c>
      <c r="S7" s="8">
        <f t="shared" si="6"/>
        <v>0.13159325680779169</v>
      </c>
      <c r="T7" s="7">
        <v>0</v>
      </c>
      <c r="U7" s="7">
        <f t="shared" si="9"/>
        <v>18436701.749999996</v>
      </c>
      <c r="V7" s="7">
        <f>経営費!$C$11*12</f>
        <v>4200000</v>
      </c>
      <c r="W7" s="9">
        <f t="shared" si="7"/>
        <v>0.35257210902360675</v>
      </c>
      <c r="X7" s="2"/>
      <c r="Y7" s="2"/>
      <c r="Z7" s="2"/>
      <c r="AA7" s="2"/>
    </row>
    <row r="8" spans="1:27" ht="15.75" customHeight="1" x14ac:dyDescent="0.3">
      <c r="A8" s="5">
        <f t="shared" si="8"/>
        <v>7</v>
      </c>
      <c r="B8" s="6">
        <v>0.8</v>
      </c>
      <c r="C8" s="6">
        <v>0.7</v>
      </c>
      <c r="D8" s="7">
        <f>SUMIF(生産予測!$M$3:$M$33, "&lt;="&amp;$A8, 生産予測!A$3:A$33)</f>
        <v>10000</v>
      </c>
      <c r="E8" s="7">
        <f>SUMIF(生産予測!$M$3:$M$33, "&lt;="&amp;$A8, 生産予測!AB$3:AB$33)</f>
        <v>4300</v>
      </c>
      <c r="F8" s="7">
        <f t="shared" si="0"/>
        <v>14300</v>
      </c>
      <c r="G8" s="7">
        <f>SUMIF(生産予測!$AS$3:$AS$33,"&lt;="&amp;$A8, 生産予測!AR$3:AR$33)*B8</f>
        <v>51072000</v>
      </c>
      <c r="H8" s="7">
        <f>SUMIF(生産予測!$AI$3:$AI$33, "&lt;="&amp;$A8, 生産予測!AG$3:AG$33)*C8</f>
        <v>2835000</v>
      </c>
      <c r="I8" s="7">
        <f t="shared" si="1"/>
        <v>53907000</v>
      </c>
      <c r="J8" s="7">
        <f>SUMIF(生産予測!$M$3:$M$33,"&lt;="&amp;$A8, 生産予測!AM$3:AM$33)</f>
        <v>2004082</v>
      </c>
      <c r="K8" s="7">
        <f>SUMIF(生産予測!$M$3:$M$33,"="&amp;$A8, 生産予測!AD$3:AD$33)</f>
        <v>0</v>
      </c>
      <c r="L8" s="7">
        <f t="shared" si="2"/>
        <v>2004082</v>
      </c>
      <c r="M8" s="7">
        <f>SUMIF(生産予測!$AS$3:$AS$33,"&lt;="&amp;$A8, 生産予測!AO$3:AO$33)*B8</f>
        <v>38675692</v>
      </c>
      <c r="N8" s="7">
        <f>SUMIF(生産予測!$AI$3:$AI$33,"&lt;="&amp;$A8, 生産予測!AF$3:AF$33)*C8</f>
        <v>157500</v>
      </c>
      <c r="O8" s="7">
        <f t="shared" si="3"/>
        <v>38833192</v>
      </c>
      <c r="P8" s="7">
        <f t="shared" si="4"/>
        <v>13069726</v>
      </c>
      <c r="Q8" s="8">
        <f t="shared" si="5"/>
        <v>0.24244951490529987</v>
      </c>
      <c r="R8" s="7">
        <f>経営費!$D$14</f>
        <v>5292000</v>
      </c>
      <c r="S8" s="8">
        <f t="shared" si="6"/>
        <v>0.14428044595321574</v>
      </c>
      <c r="T8" s="7">
        <v>0</v>
      </c>
      <c r="U8" s="7">
        <f t="shared" si="9"/>
        <v>26214427.749999996</v>
      </c>
      <c r="V8" s="7">
        <f>経営費!$C$11*12</f>
        <v>4200000</v>
      </c>
      <c r="W8" s="9">
        <f t="shared" si="7"/>
        <v>0.32135333212035205</v>
      </c>
      <c r="X8" s="2"/>
      <c r="Y8" s="2"/>
      <c r="Z8" s="2"/>
      <c r="AA8" s="2"/>
    </row>
    <row r="9" spans="1:27" ht="15.75" customHeight="1" x14ac:dyDescent="0.3">
      <c r="A9" s="5">
        <f t="shared" si="8"/>
        <v>8</v>
      </c>
      <c r="B9" s="6">
        <v>0.85</v>
      </c>
      <c r="C9" s="6">
        <v>0.8</v>
      </c>
      <c r="D9" s="7">
        <f>SUMIF(生産予測!$M$3:$M$33, "&lt;="&amp;$A9, 生産予測!A$3:A$33)</f>
        <v>10000</v>
      </c>
      <c r="E9" s="7">
        <f>SUMIF(生産予測!$M$3:$M$33, "&lt;="&amp;$A9, 生産予測!AB$3:AB$33)</f>
        <v>4300</v>
      </c>
      <c r="F9" s="7">
        <f t="shared" si="0"/>
        <v>14300</v>
      </c>
      <c r="G9" s="7">
        <f>SUMIF(生産予測!$AS$3:$AS$33,"&lt;="&amp;$A9, 生産予測!AR$3:AR$33)*B9</f>
        <v>55641000</v>
      </c>
      <c r="H9" s="7">
        <f>SUMIF(生産予測!$AI$3:$AI$33, "&lt;="&amp;$A9, 生産予測!AG$3:AG$33)*C9</f>
        <v>3960000</v>
      </c>
      <c r="I9" s="7">
        <f t="shared" si="1"/>
        <v>59601000</v>
      </c>
      <c r="J9" s="7">
        <f>SUMIF(生産予測!$M$3:$M$33,"&lt;="&amp;$A9, 生産予測!AM$3:AM$33)</f>
        <v>2004082</v>
      </c>
      <c r="K9" s="7">
        <f>SUMIF(生産予測!$M$3:$M$33,"="&amp;$A9, 生産予測!AD$3:AD$33)</f>
        <v>0</v>
      </c>
      <c r="L9" s="7">
        <f t="shared" si="2"/>
        <v>2004082</v>
      </c>
      <c r="M9" s="7">
        <f>SUMIF(生産予測!$AS$3:$AS$33,"&lt;="&amp;$A9, 生産予測!AO$3:AO$33)*B9</f>
        <v>41169422.75</v>
      </c>
      <c r="N9" s="7">
        <f>SUMIF(生産予測!$AI$3:$AI$33,"&lt;="&amp;$A9, 生産予測!AF$3:AF$33)*C9</f>
        <v>221616</v>
      </c>
      <c r="O9" s="7">
        <f t="shared" si="3"/>
        <v>41391038.75</v>
      </c>
      <c r="P9" s="7">
        <f t="shared" si="4"/>
        <v>16205879.25</v>
      </c>
      <c r="Q9" s="8">
        <f t="shared" si="5"/>
        <v>0.27190616348718982</v>
      </c>
      <c r="R9" s="7">
        <f>経営費!$D$14</f>
        <v>5292000</v>
      </c>
      <c r="S9" s="8">
        <f t="shared" si="6"/>
        <v>0.18311570695122564</v>
      </c>
      <c r="T9" s="7">
        <v>0</v>
      </c>
      <c r="U9" s="7">
        <f t="shared" si="9"/>
        <v>37128307</v>
      </c>
      <c r="V9" s="7">
        <f>経営費!$C$11*12</f>
        <v>4200000</v>
      </c>
      <c r="W9" s="9">
        <f t="shared" si="7"/>
        <v>0.25916520388734848</v>
      </c>
      <c r="X9" s="2"/>
      <c r="Y9" s="2"/>
      <c r="Z9" s="2"/>
      <c r="AA9" s="2"/>
    </row>
    <row r="10" spans="1:27" ht="15.75" customHeight="1" x14ac:dyDescent="0.3">
      <c r="A10" s="5">
        <f t="shared" si="8"/>
        <v>9</v>
      </c>
      <c r="B10" s="6">
        <v>0.9</v>
      </c>
      <c r="C10" s="6">
        <v>0.9</v>
      </c>
      <c r="D10" s="7">
        <f>SUMIF(生産予測!$M$3:$M$33, "&lt;="&amp;$A10, 生産予測!A$3:A$33)</f>
        <v>10000</v>
      </c>
      <c r="E10" s="7">
        <f>SUMIF(生産予測!$M$3:$M$33, "&lt;="&amp;$A10, 生産予測!AB$3:AB$33)</f>
        <v>4300</v>
      </c>
      <c r="F10" s="7">
        <f t="shared" si="0"/>
        <v>14300</v>
      </c>
      <c r="G10" s="7">
        <f>SUMIF(生産予測!$AS$3:$AS$33,"&lt;="&amp;$A10, 生産予測!AR$3:AR$33)*B10</f>
        <v>58914000</v>
      </c>
      <c r="H10" s="7">
        <f>SUMIF(生産予測!$AI$3:$AI$33, "&lt;="&amp;$A10, 生産予測!AG$3:AG$33)*C10</f>
        <v>4455000</v>
      </c>
      <c r="I10" s="7">
        <f t="shared" si="1"/>
        <v>63369000</v>
      </c>
      <c r="J10" s="7">
        <f>SUMIF(生産予測!$M$3:$M$33,"&lt;="&amp;$A10, 生産予測!AM$3:AM$33)</f>
        <v>2004082</v>
      </c>
      <c r="K10" s="7">
        <f>SUMIF(生産予測!$M$3:$M$33,"="&amp;$A10, 生産予測!AD$3:AD$33)</f>
        <v>0</v>
      </c>
      <c r="L10" s="7">
        <f t="shared" si="2"/>
        <v>2004082</v>
      </c>
      <c r="M10" s="7">
        <f>SUMIF(生産予測!$AS$3:$AS$33,"&lt;="&amp;$A10, 生産予測!AO$3:AO$33)*B10</f>
        <v>43591153.5</v>
      </c>
      <c r="N10" s="7">
        <f>SUMIF(生産予測!$AI$3:$AI$33,"&lt;="&amp;$A10, 生産予測!AF$3:AF$33)*C10</f>
        <v>249318</v>
      </c>
      <c r="O10" s="7">
        <f t="shared" si="3"/>
        <v>43840471.5</v>
      </c>
      <c r="P10" s="7">
        <f t="shared" si="4"/>
        <v>17524446.5</v>
      </c>
      <c r="Q10" s="8">
        <f t="shared" si="5"/>
        <v>0.27654604775205543</v>
      </c>
      <c r="R10" s="7">
        <f>経営費!$D$14</f>
        <v>5292000</v>
      </c>
      <c r="S10" s="8">
        <f t="shared" si="6"/>
        <v>0.19303518281809717</v>
      </c>
      <c r="T10" s="7">
        <v>0</v>
      </c>
      <c r="U10" s="7">
        <f t="shared" si="9"/>
        <v>49360753.5</v>
      </c>
      <c r="V10" s="7">
        <f>経営費!$C$11*12</f>
        <v>4200000</v>
      </c>
      <c r="W10" s="9">
        <f t="shared" si="7"/>
        <v>0.2396652014087863</v>
      </c>
      <c r="X10" s="2"/>
      <c r="Y10" s="2"/>
      <c r="Z10" s="2"/>
      <c r="AA10" s="2"/>
    </row>
    <row r="11" spans="1:27" ht="15.75" customHeight="1" x14ac:dyDescent="0.3">
      <c r="A11" s="5">
        <f t="shared" si="8"/>
        <v>10</v>
      </c>
      <c r="B11" s="6">
        <v>0.95</v>
      </c>
      <c r="C11" s="6">
        <v>1</v>
      </c>
      <c r="D11" s="7">
        <f>SUMIF(生産予測!$M$3:$M$33, "&lt;="&amp;$A11, 生産予測!A$3:A$33)</f>
        <v>10000</v>
      </c>
      <c r="E11" s="7">
        <f>SUMIF(生産予測!$M$3:$M$33, "&lt;="&amp;$A11, 生産予測!AB$3:AB$33)</f>
        <v>4300</v>
      </c>
      <c r="F11" s="7">
        <f t="shared" si="0"/>
        <v>14300</v>
      </c>
      <c r="G11" s="7">
        <f>SUMIF(生産予測!$AS$3:$AS$33,"&lt;="&amp;$A11, 生産予測!AR$3:AR$33)*B11</f>
        <v>62187000</v>
      </c>
      <c r="H11" s="7">
        <f>SUMIF(生産予測!$AI$3:$AI$33, "&lt;="&amp;$A11, 生産予測!AG$3:AG$33)*C11</f>
        <v>4950000</v>
      </c>
      <c r="I11" s="7">
        <f t="shared" si="1"/>
        <v>67137000</v>
      </c>
      <c r="J11" s="7">
        <f>SUMIF(生産予測!$M$3:$M$33,"&lt;="&amp;$A11, 生産予測!AM$3:AM$33)</f>
        <v>2004082</v>
      </c>
      <c r="K11" s="7">
        <f>SUMIF(生産予測!$M$3:$M$33,"="&amp;$A11, 生産予測!AD$3:AD$33)</f>
        <v>0</v>
      </c>
      <c r="L11" s="7">
        <f t="shared" si="2"/>
        <v>2004082</v>
      </c>
      <c r="M11" s="7">
        <f>SUMIF(生産予測!$AS$3:$AS$33,"&lt;="&amp;$A11, 生産予測!AO$3:AO$33)*B11</f>
        <v>46012884.25</v>
      </c>
      <c r="N11" s="7">
        <f>SUMIF(生産予測!$AI$3:$AI$33,"&lt;="&amp;$A11, 生産予測!AF$3:AF$33)*C11</f>
        <v>277020</v>
      </c>
      <c r="O11" s="7">
        <f t="shared" si="3"/>
        <v>46289904.25</v>
      </c>
      <c r="P11" s="7">
        <f t="shared" si="4"/>
        <v>18843013.75</v>
      </c>
      <c r="Q11" s="8">
        <f t="shared" si="5"/>
        <v>0.28066511387163562</v>
      </c>
      <c r="R11" s="7">
        <f>経営費!$D$14</f>
        <v>5292000</v>
      </c>
      <c r="S11" s="8">
        <f t="shared" si="6"/>
        <v>0.20184121646781952</v>
      </c>
      <c r="T11" s="7">
        <v>0</v>
      </c>
      <c r="U11" s="7">
        <f t="shared" si="9"/>
        <v>62911767.25</v>
      </c>
      <c r="V11" s="7">
        <f>経営費!$C$11*12</f>
        <v>4200000</v>
      </c>
      <c r="W11" s="9">
        <f t="shared" si="7"/>
        <v>0.22289428091087604</v>
      </c>
      <c r="X11" s="2"/>
      <c r="Y11" s="2"/>
      <c r="Z11" s="2"/>
      <c r="AA11" s="2"/>
    </row>
    <row r="12" spans="1:27" ht="15.75" customHeight="1" x14ac:dyDescent="0.3">
      <c r="A12" s="5">
        <f t="shared" si="8"/>
        <v>11</v>
      </c>
      <c r="B12" s="6">
        <v>1</v>
      </c>
      <c r="C12" s="6">
        <v>1</v>
      </c>
      <c r="D12" s="7">
        <f>SUMIF(生産予測!$M$3:$M$33, "&lt;="&amp;$A12, 生産予測!A$3:A$33)</f>
        <v>10000</v>
      </c>
      <c r="E12" s="7">
        <f>SUMIF(生産予測!$M$3:$M$33, "&lt;="&amp;$A12, 生産予測!AB$3:AB$33)</f>
        <v>4300</v>
      </c>
      <c r="F12" s="7">
        <f t="shared" si="0"/>
        <v>14300</v>
      </c>
      <c r="G12" s="7">
        <f>SUMIF(生産予測!$AS$3:$AS$33,"&lt;="&amp;$A12, 生産予測!AR$3:AR$33)*B12</f>
        <v>65460000</v>
      </c>
      <c r="H12" s="7">
        <f>SUMIF(生産予測!$AI$3:$AI$33, "&lt;="&amp;$A12, 生産予測!AG$3:AG$33)*C12</f>
        <v>4950000</v>
      </c>
      <c r="I12" s="7">
        <f t="shared" si="1"/>
        <v>70410000</v>
      </c>
      <c r="J12" s="7">
        <f>SUMIF(生産予測!$M$3:$M$33,"&lt;="&amp;$A12, 生産予測!AM$3:AM$33)</f>
        <v>2004082</v>
      </c>
      <c r="K12" s="7">
        <f>SUMIF(生産予測!$M$3:$M$33,"="&amp;$A12, 生産予測!AD$3:AD$33)</f>
        <v>0</v>
      </c>
      <c r="L12" s="7">
        <f t="shared" si="2"/>
        <v>2004082</v>
      </c>
      <c r="M12" s="7">
        <f>SUMIF(生産予測!$AS$3:$AS$33,"&lt;="&amp;$A12, 生産予測!AO$3:AO$33)*B12</f>
        <v>48434615</v>
      </c>
      <c r="N12" s="7">
        <f>SUMIF(生産予測!$AI$3:$AI$33,"&lt;="&amp;$A12, 生産予測!AF$3:AF$33)*C12</f>
        <v>277020</v>
      </c>
      <c r="O12" s="7">
        <f t="shared" si="3"/>
        <v>48711635</v>
      </c>
      <c r="P12" s="7">
        <f t="shared" si="4"/>
        <v>19694283</v>
      </c>
      <c r="Q12" s="8">
        <f t="shared" si="5"/>
        <v>0.27970860673199832</v>
      </c>
      <c r="R12" s="7">
        <f>経営費!$D$14</f>
        <v>5292000</v>
      </c>
      <c r="S12" s="8">
        <f t="shared" si="6"/>
        <v>0.20454882829143586</v>
      </c>
      <c r="T12" s="7">
        <v>0</v>
      </c>
      <c r="U12" s="7">
        <f t="shared" si="9"/>
        <v>77314050.25</v>
      </c>
      <c r="V12" s="7">
        <f>経営費!$C$11*12</f>
        <v>4200000</v>
      </c>
      <c r="W12" s="9">
        <f t="shared" si="7"/>
        <v>0.21325985820352028</v>
      </c>
      <c r="X12" s="2"/>
      <c r="Y12" s="2"/>
      <c r="Z12" s="2"/>
      <c r="AA12" s="2"/>
    </row>
    <row r="13" spans="1:27" ht="15.75" customHeight="1" x14ac:dyDescent="0.3">
      <c r="A13" s="10"/>
      <c r="B13" s="10" t="s">
        <v>76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1">
        <f>AVERAGE(Q2:Q12)</f>
        <v>0.23327828113502028</v>
      </c>
      <c r="R13" s="10"/>
      <c r="S13" s="11">
        <f>AVERAGE(S2:S12)</f>
        <v>0.12150408593814586</v>
      </c>
      <c r="T13" s="10"/>
      <c r="U13" s="10"/>
      <c r="V13" s="10"/>
      <c r="W13" s="12">
        <f>AVERAGE(W2:W12)</f>
        <v>0.41488016580465331</v>
      </c>
    </row>
    <row r="14" spans="1:27" ht="15.75" customHeight="1" x14ac:dyDescent="0.3"/>
    <row r="15" spans="1:27" ht="15.75" customHeight="1" x14ac:dyDescent="0.3"/>
    <row r="16" spans="1:27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100"/>
  <sheetViews>
    <sheetView workbookViewId="0">
      <selection activeCell="C27" sqref="C27:D30"/>
    </sheetView>
  </sheetViews>
  <sheetFormatPr defaultColWidth="14.4609375" defaultRowHeight="15" customHeight="1" x14ac:dyDescent="0.3"/>
  <cols>
    <col min="1" max="1" width="6.4609375" customWidth="1"/>
    <col min="2" max="2" width="15.15234375" customWidth="1"/>
    <col min="3" max="3" width="7.15234375" customWidth="1"/>
    <col min="4" max="4" width="9.15234375" bestFit="1" customWidth="1"/>
    <col min="5" max="5" width="24.3046875" customWidth="1"/>
    <col min="6" max="6" width="12.4609375" customWidth="1"/>
    <col min="7" max="7" width="12.15234375" customWidth="1"/>
    <col min="8" max="8" width="19.4609375" customWidth="1"/>
  </cols>
  <sheetData>
    <row r="1" spans="1:5" ht="15.75" customHeight="1" x14ac:dyDescent="0.3">
      <c r="A1" s="1"/>
      <c r="B1" s="1" t="s">
        <v>70</v>
      </c>
    </row>
    <row r="2" spans="1:5" ht="15.75" customHeight="1" x14ac:dyDescent="0.3">
      <c r="A2" s="3" t="s">
        <v>77</v>
      </c>
      <c r="B2" s="3" t="s">
        <v>78</v>
      </c>
      <c r="C2" s="3" t="s">
        <v>79</v>
      </c>
      <c r="D2" s="3" t="s">
        <v>80</v>
      </c>
      <c r="E2" s="3" t="s">
        <v>81</v>
      </c>
    </row>
    <row r="3" spans="1:5" ht="15.75" customHeight="1" x14ac:dyDescent="0.3">
      <c r="A3" s="5">
        <v>1</v>
      </c>
      <c r="B3" s="6" t="s">
        <v>82</v>
      </c>
      <c r="C3" s="105">
        <v>10000</v>
      </c>
      <c r="D3" s="106">
        <f t="shared" ref="D3:D13" si="0">C3*12</f>
        <v>120000</v>
      </c>
      <c r="E3" s="13" t="s">
        <v>83</v>
      </c>
    </row>
    <row r="4" spans="1:5" ht="15.75" customHeight="1" x14ac:dyDescent="0.3">
      <c r="A4" s="5">
        <f t="shared" ref="A4:A13" si="1">A3+1</f>
        <v>2</v>
      </c>
      <c r="B4" s="6" t="s">
        <v>84</v>
      </c>
      <c r="C4" s="105">
        <v>0</v>
      </c>
      <c r="D4" s="106">
        <f t="shared" si="0"/>
        <v>0</v>
      </c>
      <c r="E4" s="13" t="s">
        <v>85</v>
      </c>
    </row>
    <row r="5" spans="1:5" ht="15.75" customHeight="1" x14ac:dyDescent="0.3">
      <c r="A5" s="5">
        <f t="shared" si="1"/>
        <v>3</v>
      </c>
      <c r="B5" s="6" t="s">
        <v>86</v>
      </c>
      <c r="C5" s="105">
        <v>0</v>
      </c>
      <c r="D5" s="106">
        <f t="shared" si="0"/>
        <v>0</v>
      </c>
      <c r="E5" s="13" t="s">
        <v>85</v>
      </c>
    </row>
    <row r="6" spans="1:5" ht="15.75" customHeight="1" x14ac:dyDescent="0.3">
      <c r="A6" s="5">
        <f t="shared" si="1"/>
        <v>4</v>
      </c>
      <c r="B6" s="6" t="s">
        <v>87</v>
      </c>
      <c r="C6" s="105">
        <v>0</v>
      </c>
      <c r="D6" s="106">
        <f t="shared" si="0"/>
        <v>0</v>
      </c>
      <c r="E6" s="13" t="s">
        <v>88</v>
      </c>
    </row>
    <row r="7" spans="1:5" ht="15.75" customHeight="1" x14ac:dyDescent="0.3">
      <c r="A7" s="5">
        <f t="shared" si="1"/>
        <v>5</v>
      </c>
      <c r="B7" s="6" t="s">
        <v>89</v>
      </c>
      <c r="C7" s="105">
        <v>10000</v>
      </c>
      <c r="D7" s="106">
        <f t="shared" si="0"/>
        <v>120000</v>
      </c>
      <c r="E7" s="13" t="s">
        <v>89</v>
      </c>
    </row>
    <row r="8" spans="1:5" ht="15.75" customHeight="1" x14ac:dyDescent="0.3">
      <c r="A8" s="5">
        <f t="shared" si="1"/>
        <v>6</v>
      </c>
      <c r="B8" s="6" t="s">
        <v>90</v>
      </c>
      <c r="C8" s="105">
        <v>10000</v>
      </c>
      <c r="D8" s="106">
        <f t="shared" si="0"/>
        <v>120000</v>
      </c>
      <c r="E8" s="13" t="s">
        <v>88</v>
      </c>
    </row>
    <row r="9" spans="1:5" ht="15.75" customHeight="1" x14ac:dyDescent="0.3">
      <c r="A9" s="5">
        <f t="shared" si="1"/>
        <v>7</v>
      </c>
      <c r="B9" s="6" t="s">
        <v>91</v>
      </c>
      <c r="C9" s="105">
        <v>40000</v>
      </c>
      <c r="D9" s="106">
        <f t="shared" si="0"/>
        <v>480000</v>
      </c>
      <c r="E9" s="13" t="s">
        <v>83</v>
      </c>
    </row>
    <row r="10" spans="1:5" ht="15.75" customHeight="1" x14ac:dyDescent="0.3">
      <c r="A10" s="5">
        <f t="shared" si="1"/>
        <v>8</v>
      </c>
      <c r="B10" s="6" t="s">
        <v>92</v>
      </c>
      <c r="C10" s="105">
        <v>10000</v>
      </c>
      <c r="D10" s="106">
        <f t="shared" si="0"/>
        <v>120000</v>
      </c>
      <c r="E10" s="13"/>
    </row>
    <row r="11" spans="1:5" ht="15.75" customHeight="1" x14ac:dyDescent="0.3">
      <c r="A11" s="5">
        <f t="shared" si="1"/>
        <v>9</v>
      </c>
      <c r="B11" s="6" t="s">
        <v>74</v>
      </c>
      <c r="C11" s="105">
        <v>350000</v>
      </c>
      <c r="D11" s="106">
        <f t="shared" si="0"/>
        <v>4200000</v>
      </c>
      <c r="E11" s="13" t="s">
        <v>93</v>
      </c>
    </row>
    <row r="12" spans="1:5" ht="15.75" customHeight="1" x14ac:dyDescent="0.3">
      <c r="A12" s="5">
        <f t="shared" si="1"/>
        <v>10</v>
      </c>
      <c r="B12" s="6" t="s">
        <v>94</v>
      </c>
      <c r="C12" s="105">
        <v>10000</v>
      </c>
      <c r="D12" s="106">
        <f t="shared" si="0"/>
        <v>120000</v>
      </c>
      <c r="E12" s="13"/>
    </row>
    <row r="13" spans="1:5" ht="15.75" customHeight="1" x14ac:dyDescent="0.3">
      <c r="A13" s="5">
        <f t="shared" si="1"/>
        <v>11</v>
      </c>
      <c r="B13" s="6" t="s">
        <v>95</v>
      </c>
      <c r="C13" s="105">
        <v>1000</v>
      </c>
      <c r="D13" s="106">
        <f t="shared" si="0"/>
        <v>12000</v>
      </c>
      <c r="E13" s="13"/>
    </row>
    <row r="14" spans="1:5" ht="15.75" customHeight="1" x14ac:dyDescent="0.3">
      <c r="A14" s="14"/>
      <c r="B14" s="14" t="s">
        <v>51</v>
      </c>
      <c r="C14" s="107">
        <f t="shared" ref="C14:D14" si="2">SUM(C3:C13)</f>
        <v>441000</v>
      </c>
      <c r="D14" s="107">
        <f t="shared" si="2"/>
        <v>5292000</v>
      </c>
      <c r="E14" s="15"/>
    </row>
    <row r="15" spans="1:5" ht="15.75" customHeight="1" x14ac:dyDescent="0.3">
      <c r="B15" s="1"/>
    </row>
    <row r="16" spans="1:5" ht="15.75" customHeight="1" x14ac:dyDescent="0.3">
      <c r="B16" s="1"/>
    </row>
    <row r="17" spans="1:7" ht="15.75" customHeight="1" x14ac:dyDescent="0.3">
      <c r="B17" s="1" t="s">
        <v>96</v>
      </c>
    </row>
    <row r="18" spans="1:7" ht="15.75" customHeight="1" x14ac:dyDescent="0.3">
      <c r="A18" s="3" t="s">
        <v>77</v>
      </c>
      <c r="B18" s="3" t="s">
        <v>78</v>
      </c>
      <c r="C18" s="3" t="s">
        <v>79</v>
      </c>
      <c r="D18" s="3" t="s">
        <v>80</v>
      </c>
      <c r="E18" s="3" t="s">
        <v>81</v>
      </c>
    </row>
    <row r="19" spans="1:7" ht="15.75" customHeight="1" x14ac:dyDescent="0.3">
      <c r="A19" s="5">
        <v>1</v>
      </c>
      <c r="B19" s="6" t="s">
        <v>97</v>
      </c>
      <c r="C19" s="105">
        <v>30</v>
      </c>
      <c r="D19" s="106">
        <f t="shared" ref="D19:D21" si="3">C19*12</f>
        <v>360</v>
      </c>
      <c r="E19" s="13"/>
    </row>
    <row r="20" spans="1:7" ht="15.75" customHeight="1" x14ac:dyDescent="0.3">
      <c r="A20" s="5">
        <f t="shared" ref="A20:A21" si="4">A19+1</f>
        <v>2</v>
      </c>
      <c r="B20" s="6"/>
      <c r="C20" s="105"/>
      <c r="D20" s="106">
        <f t="shared" si="3"/>
        <v>0</v>
      </c>
      <c r="E20" s="13"/>
    </row>
    <row r="21" spans="1:7" ht="15.75" customHeight="1" x14ac:dyDescent="0.3">
      <c r="A21" s="5">
        <f t="shared" si="4"/>
        <v>3</v>
      </c>
      <c r="B21" s="6"/>
      <c r="C21" s="105"/>
      <c r="D21" s="106">
        <f t="shared" si="3"/>
        <v>0</v>
      </c>
      <c r="E21" s="13"/>
    </row>
    <row r="22" spans="1:7" ht="15.75" customHeight="1" x14ac:dyDescent="0.3">
      <c r="A22" s="14"/>
      <c r="B22" s="14" t="s">
        <v>51</v>
      </c>
      <c r="C22" s="107">
        <f t="shared" ref="C22:D22" si="5">SUM(C19:C21)</f>
        <v>30</v>
      </c>
      <c r="D22" s="107">
        <f t="shared" si="5"/>
        <v>360</v>
      </c>
      <c r="E22" s="15"/>
    </row>
    <row r="23" spans="1:7" ht="15.75" customHeight="1" x14ac:dyDescent="0.3"/>
    <row r="24" spans="1:7" ht="15.75" customHeight="1" x14ac:dyDescent="0.3"/>
    <row r="25" spans="1:7" ht="15.75" customHeight="1" x14ac:dyDescent="0.3">
      <c r="B25" s="1" t="s">
        <v>98</v>
      </c>
    </row>
    <row r="26" spans="1:7" ht="15.75" customHeight="1" x14ac:dyDescent="0.3">
      <c r="A26" s="3" t="s">
        <v>77</v>
      </c>
      <c r="B26" s="3" t="s">
        <v>78</v>
      </c>
      <c r="C26" s="3" t="s">
        <v>79</v>
      </c>
      <c r="D26" s="3" t="s">
        <v>80</v>
      </c>
      <c r="E26" s="3" t="s">
        <v>81</v>
      </c>
    </row>
    <row r="27" spans="1:7" ht="15.75" customHeight="1" x14ac:dyDescent="0.3">
      <c r="A27" s="5">
        <v>1</v>
      </c>
      <c r="B27" s="6" t="s">
        <v>99</v>
      </c>
      <c r="C27" s="105">
        <v>420</v>
      </c>
      <c r="D27" s="106">
        <f t="shared" ref="D27:D29" si="6">C27*12</f>
        <v>5040</v>
      </c>
      <c r="E27" s="13" t="s">
        <v>100</v>
      </c>
    </row>
    <row r="28" spans="1:7" ht="15.75" customHeight="1" x14ac:dyDescent="0.3">
      <c r="A28" s="5">
        <f t="shared" ref="A28:A29" si="7">A27+1</f>
        <v>2</v>
      </c>
      <c r="B28" s="6"/>
      <c r="C28" s="105"/>
      <c r="D28" s="106">
        <f t="shared" si="6"/>
        <v>0</v>
      </c>
      <c r="E28" s="13"/>
    </row>
    <row r="29" spans="1:7" ht="15.75" customHeight="1" x14ac:dyDescent="0.3">
      <c r="A29" s="5">
        <f t="shared" si="7"/>
        <v>3</v>
      </c>
      <c r="B29" s="6"/>
      <c r="C29" s="105"/>
      <c r="D29" s="106">
        <f t="shared" si="6"/>
        <v>0</v>
      </c>
      <c r="E29" s="13"/>
    </row>
    <row r="30" spans="1:7" ht="15.75" customHeight="1" x14ac:dyDescent="0.3">
      <c r="A30" s="14"/>
      <c r="B30" s="14" t="s">
        <v>51</v>
      </c>
      <c r="C30" s="107">
        <f>SUM(C27:C29)</f>
        <v>420</v>
      </c>
      <c r="D30" s="107">
        <f>SUM(D15:D27)</f>
        <v>5760</v>
      </c>
      <c r="E30" s="15"/>
    </row>
    <row r="31" spans="1:7" ht="15.75" customHeight="1" x14ac:dyDescent="0.3"/>
    <row r="32" spans="1:7" ht="15.75" customHeight="1" x14ac:dyDescent="0.3">
      <c r="C32" s="16"/>
      <c r="D32" s="16"/>
      <c r="E32" s="17"/>
      <c r="F32" s="16"/>
      <c r="G32" s="16"/>
    </row>
    <row r="33" spans="1:8" ht="15.75" customHeight="1" x14ac:dyDescent="0.3">
      <c r="B33" s="18" t="s">
        <v>101</v>
      </c>
      <c r="C33" s="19">
        <v>0.33589999999999998</v>
      </c>
      <c r="D33" s="16"/>
      <c r="E33" s="17"/>
      <c r="F33" s="16"/>
      <c r="G33" s="16"/>
    </row>
    <row r="34" spans="1:8" ht="15.75" customHeight="1" x14ac:dyDescent="0.3">
      <c r="B34" s="17" t="s">
        <v>102</v>
      </c>
      <c r="C34" s="16"/>
      <c r="D34" s="16"/>
      <c r="E34" s="17"/>
      <c r="F34" s="16"/>
      <c r="G34" s="16"/>
    </row>
    <row r="35" spans="1:8" ht="15.75" customHeight="1" x14ac:dyDescent="0.3">
      <c r="B35" s="17"/>
      <c r="C35" s="16"/>
      <c r="D35" s="16"/>
      <c r="E35" s="17"/>
      <c r="F35" s="16"/>
      <c r="G35" s="16"/>
    </row>
    <row r="36" spans="1:8" ht="15.75" customHeight="1" x14ac:dyDescent="0.3">
      <c r="B36" s="17"/>
      <c r="C36" s="16"/>
      <c r="D36" s="16"/>
      <c r="E36" s="17"/>
      <c r="F36" s="16"/>
      <c r="G36" s="16"/>
    </row>
    <row r="37" spans="1:8" ht="15.75" customHeight="1" x14ac:dyDescent="0.3">
      <c r="B37" s="17" t="s">
        <v>103</v>
      </c>
      <c r="C37" s="16"/>
      <c r="D37" s="16"/>
      <c r="E37" s="17"/>
      <c r="F37" s="16"/>
      <c r="G37" s="16"/>
    </row>
    <row r="38" spans="1:8" ht="15.75" customHeight="1" x14ac:dyDescent="0.3">
      <c r="A38" s="3" t="s">
        <v>77</v>
      </c>
      <c r="B38" s="20" t="s">
        <v>104</v>
      </c>
      <c r="C38" s="20" t="s">
        <v>105</v>
      </c>
      <c r="D38" s="21" t="s">
        <v>106</v>
      </c>
      <c r="E38" s="21" t="s">
        <v>81</v>
      </c>
      <c r="F38" s="21" t="s">
        <v>107</v>
      </c>
      <c r="G38" s="21" t="s">
        <v>108</v>
      </c>
      <c r="H38" s="21" t="s">
        <v>109</v>
      </c>
    </row>
    <row r="39" spans="1:8" ht="15.75" customHeight="1" x14ac:dyDescent="0.3">
      <c r="A39" s="5">
        <v>1</v>
      </c>
      <c r="B39" s="22" t="s">
        <v>110</v>
      </c>
      <c r="C39" s="23">
        <v>300000</v>
      </c>
      <c r="D39" s="24">
        <v>1</v>
      </c>
      <c r="E39" s="24" t="s">
        <v>111</v>
      </c>
      <c r="F39" s="25">
        <f t="shared" ref="F39:F46" si="8">C39*D39</f>
        <v>300000</v>
      </c>
      <c r="G39" s="26">
        <v>10</v>
      </c>
      <c r="H39" s="25">
        <f t="shared" ref="H39:H46" si="9">IF(ISERROR(F39/G39),0,F39/G39)</f>
        <v>30000</v>
      </c>
    </row>
    <row r="40" spans="1:8" ht="15.75" customHeight="1" x14ac:dyDescent="0.3">
      <c r="A40" s="5">
        <f t="shared" ref="A40:A46" si="10">A39+1</f>
        <v>2</v>
      </c>
      <c r="B40" s="22"/>
      <c r="C40" s="23"/>
      <c r="D40" s="24"/>
      <c r="E40" s="24"/>
      <c r="F40" s="25">
        <f t="shared" si="8"/>
        <v>0</v>
      </c>
      <c r="G40" s="26"/>
      <c r="H40" s="25">
        <f t="shared" si="9"/>
        <v>0</v>
      </c>
    </row>
    <row r="41" spans="1:8" ht="15.75" customHeight="1" x14ac:dyDescent="0.3">
      <c r="A41" s="5">
        <f t="shared" si="10"/>
        <v>3</v>
      </c>
      <c r="B41" s="22"/>
      <c r="C41" s="23"/>
      <c r="D41" s="24"/>
      <c r="E41" s="24"/>
      <c r="F41" s="25">
        <f t="shared" si="8"/>
        <v>0</v>
      </c>
      <c r="G41" s="26"/>
      <c r="H41" s="25">
        <f t="shared" si="9"/>
        <v>0</v>
      </c>
    </row>
    <row r="42" spans="1:8" ht="15.75" customHeight="1" x14ac:dyDescent="0.3">
      <c r="A42" s="5">
        <f t="shared" si="10"/>
        <v>4</v>
      </c>
      <c r="B42" s="22"/>
      <c r="C42" s="23"/>
      <c r="D42" s="24"/>
      <c r="E42" s="24"/>
      <c r="F42" s="25">
        <f t="shared" si="8"/>
        <v>0</v>
      </c>
      <c r="G42" s="26"/>
      <c r="H42" s="25">
        <f t="shared" si="9"/>
        <v>0</v>
      </c>
    </row>
    <row r="43" spans="1:8" ht="15.75" customHeight="1" x14ac:dyDescent="0.3">
      <c r="A43" s="5">
        <f t="shared" si="10"/>
        <v>5</v>
      </c>
      <c r="B43" s="22"/>
      <c r="C43" s="23"/>
      <c r="D43" s="24"/>
      <c r="E43" s="24"/>
      <c r="F43" s="25">
        <f t="shared" si="8"/>
        <v>0</v>
      </c>
      <c r="G43" s="26"/>
      <c r="H43" s="25">
        <f t="shared" si="9"/>
        <v>0</v>
      </c>
    </row>
    <row r="44" spans="1:8" ht="15.75" customHeight="1" x14ac:dyDescent="0.3">
      <c r="A44" s="5">
        <f t="shared" si="10"/>
        <v>6</v>
      </c>
      <c r="B44" s="22"/>
      <c r="C44" s="23"/>
      <c r="D44" s="24"/>
      <c r="E44" s="24"/>
      <c r="F44" s="25">
        <f t="shared" si="8"/>
        <v>0</v>
      </c>
      <c r="G44" s="26"/>
      <c r="H44" s="25">
        <f t="shared" si="9"/>
        <v>0</v>
      </c>
    </row>
    <row r="45" spans="1:8" ht="15.75" customHeight="1" x14ac:dyDescent="0.3">
      <c r="A45" s="5">
        <f t="shared" si="10"/>
        <v>7</v>
      </c>
      <c r="B45" s="22"/>
      <c r="C45" s="23"/>
      <c r="D45" s="24"/>
      <c r="E45" s="24"/>
      <c r="F45" s="25">
        <f t="shared" si="8"/>
        <v>0</v>
      </c>
      <c r="G45" s="26"/>
      <c r="H45" s="25">
        <f t="shared" si="9"/>
        <v>0</v>
      </c>
    </row>
    <row r="46" spans="1:8" ht="15.75" customHeight="1" x14ac:dyDescent="0.3">
      <c r="A46" s="5">
        <f t="shared" si="10"/>
        <v>8</v>
      </c>
      <c r="B46" s="22"/>
      <c r="C46" s="23"/>
      <c r="D46" s="24"/>
      <c r="E46" s="24"/>
      <c r="F46" s="25">
        <f t="shared" si="8"/>
        <v>0</v>
      </c>
      <c r="G46" s="26"/>
      <c r="H46" s="25">
        <f t="shared" si="9"/>
        <v>0</v>
      </c>
    </row>
    <row r="47" spans="1:8" ht="15.75" customHeight="1" x14ac:dyDescent="0.3">
      <c r="A47" s="27"/>
      <c r="B47" s="28" t="s">
        <v>51</v>
      </c>
      <c r="C47" s="28"/>
      <c r="D47" s="29"/>
      <c r="E47" s="30"/>
      <c r="F47" s="31">
        <f>SUM(F39:F46)</f>
        <v>300000</v>
      </c>
      <c r="G47" s="29"/>
      <c r="H47" s="31">
        <f>SUM(H39:H46)</f>
        <v>30000</v>
      </c>
    </row>
    <row r="48" spans="1: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L100"/>
  <sheetViews>
    <sheetView workbookViewId="0">
      <selection activeCell="B10" sqref="B10"/>
    </sheetView>
  </sheetViews>
  <sheetFormatPr defaultColWidth="14.4609375" defaultRowHeight="15" customHeight="1" x14ac:dyDescent="0.3"/>
  <cols>
    <col min="1" max="1" width="17.84375" customWidth="1"/>
    <col min="2" max="2" width="10.4609375" customWidth="1"/>
    <col min="3" max="12" width="10.15234375" bestFit="1" customWidth="1"/>
  </cols>
  <sheetData>
    <row r="1" spans="1:12" ht="15.75" customHeight="1" x14ac:dyDescent="0.3">
      <c r="A1" s="32" t="s">
        <v>112</v>
      </c>
    </row>
    <row r="2" spans="1:12" ht="15.75" customHeight="1" x14ac:dyDescent="0.3">
      <c r="A2" s="93" t="s">
        <v>113</v>
      </c>
      <c r="B2" s="94"/>
      <c r="C2" s="33">
        <v>1</v>
      </c>
      <c r="D2" s="33">
        <v>2</v>
      </c>
      <c r="E2" s="33">
        <v>3</v>
      </c>
      <c r="F2" s="33">
        <v>4</v>
      </c>
      <c r="G2" s="33">
        <v>5</v>
      </c>
      <c r="H2" s="33">
        <v>6</v>
      </c>
      <c r="I2" s="33">
        <v>7</v>
      </c>
      <c r="J2" s="33">
        <v>8</v>
      </c>
      <c r="K2" s="33">
        <v>9</v>
      </c>
      <c r="L2" s="33">
        <v>10</v>
      </c>
    </row>
    <row r="3" spans="1:12" ht="15.75" customHeight="1" x14ac:dyDescent="0.3">
      <c r="A3" s="97" t="s">
        <v>114</v>
      </c>
      <c r="B3" s="98"/>
      <c r="C3" s="7">
        <f>売上予測!I2</f>
        <v>31020000</v>
      </c>
      <c r="D3" s="7">
        <f>売上予測!I3</f>
        <v>34122000</v>
      </c>
      <c r="E3" s="7">
        <f>売上予測!I4</f>
        <v>38304000</v>
      </c>
      <c r="F3" s="7">
        <f>売上予測!I5</f>
        <v>43116000</v>
      </c>
      <c r="G3" s="7">
        <f>売上予測!I6</f>
        <v>46713000</v>
      </c>
      <c r="H3" s="7">
        <f>売上予測!I7</f>
        <v>50310000</v>
      </c>
      <c r="I3" s="7">
        <f>売上予測!I8</f>
        <v>53907000</v>
      </c>
      <c r="J3" s="7">
        <f>売上予測!I9</f>
        <v>59601000</v>
      </c>
      <c r="K3" s="7">
        <f>売上予測!I10</f>
        <v>63369000</v>
      </c>
      <c r="L3" s="7">
        <f>売上予測!I11</f>
        <v>67137000</v>
      </c>
    </row>
    <row r="4" spans="1:12" ht="15.75" customHeight="1" x14ac:dyDescent="0.3">
      <c r="A4" s="99"/>
      <c r="B4" s="94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5.75" customHeight="1" x14ac:dyDescent="0.3">
      <c r="A5" s="95" t="s">
        <v>115</v>
      </c>
      <c r="B5" s="5" t="s">
        <v>116</v>
      </c>
      <c r="C5" s="7">
        <f>売上予測!L2</f>
        <v>1959082</v>
      </c>
      <c r="D5" s="7">
        <f>売上予測!L3</f>
        <v>1959082</v>
      </c>
      <c r="E5" s="7">
        <f>売上予測!L4</f>
        <v>1959082</v>
      </c>
      <c r="F5" s="7">
        <f>売上予測!L5</f>
        <v>1959082</v>
      </c>
      <c r="G5" s="7">
        <f>売上予測!L6</f>
        <v>2004082</v>
      </c>
      <c r="H5" s="7">
        <f>売上予測!L7</f>
        <v>2004082</v>
      </c>
      <c r="I5" s="7">
        <f>売上予測!L8</f>
        <v>2004082</v>
      </c>
      <c r="J5" s="7">
        <f>売上予測!L9</f>
        <v>2004082</v>
      </c>
      <c r="K5" s="7">
        <f>売上予測!L10</f>
        <v>2004082</v>
      </c>
      <c r="L5" s="7">
        <f>売上予測!L11</f>
        <v>2004082</v>
      </c>
    </row>
    <row r="6" spans="1:12" ht="15.75" customHeight="1" x14ac:dyDescent="0.3">
      <c r="A6" s="96"/>
      <c r="B6" s="5" t="s">
        <v>117</v>
      </c>
      <c r="C6" s="7">
        <f>売上予測!O2</f>
        <v>23992307.5</v>
      </c>
      <c r="D6" s="7">
        <f>売上予測!O3</f>
        <v>26391538.250000004</v>
      </c>
      <c r="E6" s="7">
        <f>売上予測!O4</f>
        <v>29006769</v>
      </c>
      <c r="F6" s="7">
        <f>売上予測!O5</f>
        <v>31513999.75</v>
      </c>
      <c r="G6" s="7">
        <f>売上予測!O6</f>
        <v>33953730.5</v>
      </c>
      <c r="H6" s="7">
        <f>売上予測!O7</f>
        <v>36393461.25</v>
      </c>
      <c r="I6" s="7">
        <f>売上予測!O8</f>
        <v>38833192</v>
      </c>
      <c r="J6" s="7">
        <f>売上予測!O9</f>
        <v>41391038.75</v>
      </c>
      <c r="K6" s="7">
        <f>売上予測!O10</f>
        <v>43840471.5</v>
      </c>
      <c r="L6" s="7">
        <f>売上予測!O11</f>
        <v>46289904.25</v>
      </c>
    </row>
    <row r="7" spans="1:12" ht="15.75" customHeight="1" x14ac:dyDescent="0.3">
      <c r="A7" s="97" t="s">
        <v>118</v>
      </c>
      <c r="B7" s="98"/>
      <c r="C7" s="7">
        <f t="shared" ref="C7:L7" si="0">C5+C6</f>
        <v>25951389.5</v>
      </c>
      <c r="D7" s="7">
        <f t="shared" si="0"/>
        <v>28350620.250000004</v>
      </c>
      <c r="E7" s="7">
        <f t="shared" si="0"/>
        <v>30965851</v>
      </c>
      <c r="F7" s="7">
        <f t="shared" si="0"/>
        <v>33473081.75</v>
      </c>
      <c r="G7" s="7">
        <f t="shared" si="0"/>
        <v>35957812.5</v>
      </c>
      <c r="H7" s="7">
        <f t="shared" si="0"/>
        <v>38397543.25</v>
      </c>
      <c r="I7" s="7">
        <f t="shared" si="0"/>
        <v>40837274</v>
      </c>
      <c r="J7" s="7">
        <f t="shared" si="0"/>
        <v>43395120.75</v>
      </c>
      <c r="K7" s="7">
        <f t="shared" si="0"/>
        <v>45844553.5</v>
      </c>
      <c r="L7" s="7">
        <f t="shared" si="0"/>
        <v>48293986.25</v>
      </c>
    </row>
    <row r="8" spans="1:12" ht="15.75" customHeight="1" x14ac:dyDescent="0.3">
      <c r="A8" s="102" t="s">
        <v>119</v>
      </c>
      <c r="B8" s="98"/>
      <c r="C8" s="7">
        <f t="shared" ref="C8:L8" si="1">C3-C7</f>
        <v>5068610.5</v>
      </c>
      <c r="D8" s="7">
        <f t="shared" si="1"/>
        <v>5771379.7499999963</v>
      </c>
      <c r="E8" s="7">
        <f t="shared" si="1"/>
        <v>7338149</v>
      </c>
      <c r="F8" s="7">
        <f t="shared" si="1"/>
        <v>9642918.25</v>
      </c>
      <c r="G8" s="7">
        <f t="shared" si="1"/>
        <v>10755187.5</v>
      </c>
      <c r="H8" s="7">
        <f t="shared" si="1"/>
        <v>11912456.75</v>
      </c>
      <c r="I8" s="7">
        <f t="shared" si="1"/>
        <v>13069726</v>
      </c>
      <c r="J8" s="7">
        <f t="shared" si="1"/>
        <v>16205879.25</v>
      </c>
      <c r="K8" s="7">
        <f t="shared" si="1"/>
        <v>17524446.5</v>
      </c>
      <c r="L8" s="7">
        <f t="shared" si="1"/>
        <v>18843013.75</v>
      </c>
    </row>
    <row r="9" spans="1:12" ht="15.75" customHeight="1" x14ac:dyDescent="0.3">
      <c r="A9" s="100" t="s">
        <v>120</v>
      </c>
      <c r="B9" s="5" t="s">
        <v>121</v>
      </c>
      <c r="C9" s="7">
        <f>(経営費!C3+経営費!C9)*12</f>
        <v>600000</v>
      </c>
      <c r="D9" s="7">
        <f t="shared" ref="D9:L9" si="2">C9</f>
        <v>600000</v>
      </c>
      <c r="E9" s="7">
        <f t="shared" si="2"/>
        <v>600000</v>
      </c>
      <c r="F9" s="7">
        <f t="shared" si="2"/>
        <v>600000</v>
      </c>
      <c r="G9" s="7">
        <f t="shared" si="2"/>
        <v>600000</v>
      </c>
      <c r="H9" s="7">
        <f t="shared" si="2"/>
        <v>600000</v>
      </c>
      <c r="I9" s="7">
        <f t="shared" si="2"/>
        <v>600000</v>
      </c>
      <c r="J9" s="7">
        <f t="shared" si="2"/>
        <v>600000</v>
      </c>
      <c r="K9" s="7">
        <f t="shared" si="2"/>
        <v>600000</v>
      </c>
      <c r="L9" s="7">
        <f t="shared" si="2"/>
        <v>600000</v>
      </c>
    </row>
    <row r="10" spans="1:12" ht="15.75" customHeight="1" x14ac:dyDescent="0.3">
      <c r="A10" s="101"/>
      <c r="B10" s="5" t="s">
        <v>85</v>
      </c>
      <c r="C10" s="7">
        <f>(経営費!C4+経営費!C5+経営費!C6)*12</f>
        <v>0</v>
      </c>
      <c r="D10" s="7">
        <f t="shared" ref="D10:L10" si="3">C10</f>
        <v>0</v>
      </c>
      <c r="E10" s="7">
        <f t="shared" si="3"/>
        <v>0</v>
      </c>
      <c r="F10" s="7">
        <f t="shared" si="3"/>
        <v>0</v>
      </c>
      <c r="G10" s="7">
        <f t="shared" si="3"/>
        <v>0</v>
      </c>
      <c r="H10" s="7">
        <f t="shared" si="3"/>
        <v>0</v>
      </c>
      <c r="I10" s="7">
        <f t="shared" si="3"/>
        <v>0</v>
      </c>
      <c r="J10" s="7">
        <f t="shared" si="3"/>
        <v>0</v>
      </c>
      <c r="K10" s="7">
        <f t="shared" si="3"/>
        <v>0</v>
      </c>
      <c r="L10" s="7">
        <f t="shared" si="3"/>
        <v>0</v>
      </c>
    </row>
    <row r="11" spans="1:12" ht="15.75" customHeight="1" x14ac:dyDescent="0.3">
      <c r="A11" s="101"/>
      <c r="B11" s="5" t="s">
        <v>88</v>
      </c>
      <c r="C11" s="7">
        <f>経営費!C8*12</f>
        <v>120000</v>
      </c>
      <c r="D11" s="7">
        <f t="shared" ref="D11:L11" si="4">C11</f>
        <v>120000</v>
      </c>
      <c r="E11" s="7">
        <f t="shared" si="4"/>
        <v>120000</v>
      </c>
      <c r="F11" s="7">
        <f t="shared" si="4"/>
        <v>120000</v>
      </c>
      <c r="G11" s="7">
        <f t="shared" si="4"/>
        <v>120000</v>
      </c>
      <c r="H11" s="7">
        <f t="shared" si="4"/>
        <v>120000</v>
      </c>
      <c r="I11" s="7">
        <f t="shared" si="4"/>
        <v>120000</v>
      </c>
      <c r="J11" s="7">
        <f t="shared" si="4"/>
        <v>120000</v>
      </c>
      <c r="K11" s="7">
        <f t="shared" si="4"/>
        <v>120000</v>
      </c>
      <c r="L11" s="7">
        <f t="shared" si="4"/>
        <v>120000</v>
      </c>
    </row>
    <row r="12" spans="1:12" ht="15.75" customHeight="1" x14ac:dyDescent="0.3">
      <c r="A12" s="101"/>
      <c r="B12" s="5" t="s">
        <v>89</v>
      </c>
      <c r="C12" s="7">
        <f>経営費!C7*12</f>
        <v>120000</v>
      </c>
      <c r="D12" s="7">
        <f t="shared" ref="D12:L12" si="5">C12</f>
        <v>120000</v>
      </c>
      <c r="E12" s="7">
        <f t="shared" si="5"/>
        <v>120000</v>
      </c>
      <c r="F12" s="7">
        <f t="shared" si="5"/>
        <v>120000</v>
      </c>
      <c r="G12" s="7">
        <f t="shared" si="5"/>
        <v>120000</v>
      </c>
      <c r="H12" s="7">
        <f t="shared" si="5"/>
        <v>120000</v>
      </c>
      <c r="I12" s="7">
        <f t="shared" si="5"/>
        <v>120000</v>
      </c>
      <c r="J12" s="7">
        <f t="shared" si="5"/>
        <v>120000</v>
      </c>
      <c r="K12" s="7">
        <f t="shared" si="5"/>
        <v>120000</v>
      </c>
      <c r="L12" s="7">
        <f t="shared" si="5"/>
        <v>120000</v>
      </c>
    </row>
    <row r="13" spans="1:12" ht="15.75" customHeight="1" x14ac:dyDescent="0.3">
      <c r="A13" s="101"/>
      <c r="B13" s="5" t="s">
        <v>92</v>
      </c>
      <c r="C13" s="7">
        <f>経営費!C10*12</f>
        <v>120000</v>
      </c>
      <c r="D13" s="7">
        <f t="shared" ref="D13:L13" si="6">C13</f>
        <v>120000</v>
      </c>
      <c r="E13" s="7">
        <f t="shared" si="6"/>
        <v>120000</v>
      </c>
      <c r="F13" s="7">
        <f t="shared" si="6"/>
        <v>120000</v>
      </c>
      <c r="G13" s="7">
        <f t="shared" si="6"/>
        <v>120000</v>
      </c>
      <c r="H13" s="7">
        <f t="shared" si="6"/>
        <v>120000</v>
      </c>
      <c r="I13" s="7">
        <f t="shared" si="6"/>
        <v>120000</v>
      </c>
      <c r="J13" s="7">
        <f t="shared" si="6"/>
        <v>120000</v>
      </c>
      <c r="K13" s="7">
        <f t="shared" si="6"/>
        <v>120000</v>
      </c>
      <c r="L13" s="7">
        <f t="shared" si="6"/>
        <v>120000</v>
      </c>
    </row>
    <row r="14" spans="1:12" ht="15.75" customHeight="1" x14ac:dyDescent="0.3">
      <c r="A14" s="101"/>
      <c r="B14" s="5" t="s">
        <v>94</v>
      </c>
      <c r="C14" s="7">
        <f>経営費!C12*12</f>
        <v>120000</v>
      </c>
      <c r="D14" s="7">
        <f t="shared" ref="D14:L14" si="7">C14</f>
        <v>120000</v>
      </c>
      <c r="E14" s="7">
        <f t="shared" si="7"/>
        <v>120000</v>
      </c>
      <c r="F14" s="7">
        <f t="shared" si="7"/>
        <v>120000</v>
      </c>
      <c r="G14" s="7">
        <f t="shared" si="7"/>
        <v>120000</v>
      </c>
      <c r="H14" s="7">
        <f t="shared" si="7"/>
        <v>120000</v>
      </c>
      <c r="I14" s="7">
        <f t="shared" si="7"/>
        <v>120000</v>
      </c>
      <c r="J14" s="7">
        <f t="shared" si="7"/>
        <v>120000</v>
      </c>
      <c r="K14" s="7">
        <f t="shared" si="7"/>
        <v>120000</v>
      </c>
      <c r="L14" s="7">
        <f t="shared" si="7"/>
        <v>120000</v>
      </c>
    </row>
    <row r="15" spans="1:12" ht="15.75" customHeight="1" x14ac:dyDescent="0.3">
      <c r="A15" s="101"/>
      <c r="B15" s="5" t="s">
        <v>95</v>
      </c>
      <c r="C15" s="7">
        <f>経営費!C27*12</f>
        <v>5040</v>
      </c>
      <c r="D15" s="7">
        <f t="shared" ref="D15:L15" si="8">C15</f>
        <v>5040</v>
      </c>
      <c r="E15" s="7">
        <f t="shared" si="8"/>
        <v>5040</v>
      </c>
      <c r="F15" s="7">
        <f t="shared" si="8"/>
        <v>5040</v>
      </c>
      <c r="G15" s="7">
        <f t="shared" si="8"/>
        <v>5040</v>
      </c>
      <c r="H15" s="7">
        <f t="shared" si="8"/>
        <v>5040</v>
      </c>
      <c r="I15" s="7">
        <f t="shared" si="8"/>
        <v>5040</v>
      </c>
      <c r="J15" s="7">
        <f t="shared" si="8"/>
        <v>5040</v>
      </c>
      <c r="K15" s="7">
        <f t="shared" si="8"/>
        <v>5040</v>
      </c>
      <c r="L15" s="7">
        <f t="shared" si="8"/>
        <v>5040</v>
      </c>
    </row>
    <row r="16" spans="1:12" ht="15.75" customHeight="1" x14ac:dyDescent="0.3">
      <c r="A16" s="96"/>
      <c r="B16" s="5" t="s">
        <v>74</v>
      </c>
      <c r="C16" s="7">
        <f>経営費!C11*12</f>
        <v>4200000</v>
      </c>
      <c r="D16" s="7">
        <f t="shared" ref="D16:L16" si="9">C16</f>
        <v>4200000</v>
      </c>
      <c r="E16" s="7">
        <f t="shared" si="9"/>
        <v>4200000</v>
      </c>
      <c r="F16" s="7">
        <f t="shared" si="9"/>
        <v>4200000</v>
      </c>
      <c r="G16" s="7">
        <f t="shared" si="9"/>
        <v>4200000</v>
      </c>
      <c r="H16" s="7">
        <f t="shared" si="9"/>
        <v>4200000</v>
      </c>
      <c r="I16" s="7">
        <f t="shared" si="9"/>
        <v>4200000</v>
      </c>
      <c r="J16" s="7">
        <f t="shared" si="9"/>
        <v>4200000</v>
      </c>
      <c r="K16" s="7">
        <f t="shared" si="9"/>
        <v>4200000</v>
      </c>
      <c r="L16" s="7">
        <f t="shared" si="9"/>
        <v>4200000</v>
      </c>
    </row>
    <row r="17" spans="1:12" ht="15.75" customHeight="1" x14ac:dyDescent="0.3">
      <c r="A17" s="97" t="s">
        <v>122</v>
      </c>
      <c r="B17" s="98"/>
      <c r="C17" s="7">
        <f>SUM(C9:C16)</f>
        <v>5285040</v>
      </c>
      <c r="D17" s="7">
        <f t="shared" ref="D17:L17" si="10">C17</f>
        <v>5285040</v>
      </c>
      <c r="E17" s="7">
        <f t="shared" si="10"/>
        <v>5285040</v>
      </c>
      <c r="F17" s="7">
        <f t="shared" si="10"/>
        <v>5285040</v>
      </c>
      <c r="G17" s="7">
        <f t="shared" si="10"/>
        <v>5285040</v>
      </c>
      <c r="H17" s="7">
        <f t="shared" si="10"/>
        <v>5285040</v>
      </c>
      <c r="I17" s="7">
        <f t="shared" si="10"/>
        <v>5285040</v>
      </c>
      <c r="J17" s="7">
        <f t="shared" si="10"/>
        <v>5285040</v>
      </c>
      <c r="K17" s="7">
        <f t="shared" si="10"/>
        <v>5285040</v>
      </c>
      <c r="L17" s="7">
        <f t="shared" si="10"/>
        <v>5285040</v>
      </c>
    </row>
    <row r="18" spans="1:12" ht="15.75" customHeight="1" x14ac:dyDescent="0.3">
      <c r="A18" s="103" t="s">
        <v>73</v>
      </c>
      <c r="B18" s="98"/>
      <c r="C18" s="7">
        <f t="shared" ref="C18:L18" si="11">C8-C17</f>
        <v>-216429.5</v>
      </c>
      <c r="D18" s="7">
        <f t="shared" si="11"/>
        <v>486339.74999999627</v>
      </c>
      <c r="E18" s="7">
        <f t="shared" si="11"/>
        <v>2053109</v>
      </c>
      <c r="F18" s="7">
        <f t="shared" si="11"/>
        <v>4357878.25</v>
      </c>
      <c r="G18" s="7">
        <f t="shared" si="11"/>
        <v>5470147.5</v>
      </c>
      <c r="H18" s="7">
        <f t="shared" si="11"/>
        <v>6627416.75</v>
      </c>
      <c r="I18" s="7">
        <f t="shared" si="11"/>
        <v>7784686</v>
      </c>
      <c r="J18" s="7">
        <f t="shared" si="11"/>
        <v>10920839.25</v>
      </c>
      <c r="K18" s="7">
        <f t="shared" si="11"/>
        <v>12239406.5</v>
      </c>
      <c r="L18" s="7">
        <f t="shared" si="11"/>
        <v>13557973.75</v>
      </c>
    </row>
    <row r="19" spans="1:12" ht="15.75" customHeight="1" x14ac:dyDescent="0.3">
      <c r="A19" s="97" t="s">
        <v>96</v>
      </c>
      <c r="B19" s="98"/>
      <c r="C19" s="5">
        <f>経営費!$D$22</f>
        <v>360</v>
      </c>
      <c r="D19" s="5">
        <f>経営費!$D$22</f>
        <v>360</v>
      </c>
      <c r="E19" s="5">
        <f>経営費!$D$22</f>
        <v>360</v>
      </c>
      <c r="F19" s="5">
        <f>経営費!$D$22</f>
        <v>360</v>
      </c>
      <c r="G19" s="5">
        <f>経営費!$D$22</f>
        <v>360</v>
      </c>
      <c r="H19" s="5">
        <f>経営費!$D$22</f>
        <v>360</v>
      </c>
      <c r="I19" s="5">
        <f>経営費!$D$22</f>
        <v>360</v>
      </c>
      <c r="J19" s="5">
        <f>経営費!$D$22</f>
        <v>360</v>
      </c>
      <c r="K19" s="5">
        <f>経営費!$D$22</f>
        <v>360</v>
      </c>
      <c r="L19" s="5">
        <f>経営費!$D$22</f>
        <v>360</v>
      </c>
    </row>
    <row r="20" spans="1:12" ht="15.75" customHeight="1" x14ac:dyDescent="0.3">
      <c r="A20" s="97" t="s">
        <v>98</v>
      </c>
      <c r="B20" s="98"/>
      <c r="C20" s="5">
        <f>経営費!$D$30</f>
        <v>5760</v>
      </c>
      <c r="D20" s="5">
        <f>経営費!$D$30</f>
        <v>5760</v>
      </c>
      <c r="E20" s="5">
        <f>経営費!$D$30</f>
        <v>5760</v>
      </c>
      <c r="F20" s="5">
        <f>経営費!$D$30</f>
        <v>5760</v>
      </c>
      <c r="G20" s="5">
        <f>経営費!$D$30</f>
        <v>5760</v>
      </c>
      <c r="H20" s="5">
        <f>経営費!$D$30</f>
        <v>5760</v>
      </c>
      <c r="I20" s="5">
        <f>経営費!$D$30</f>
        <v>5760</v>
      </c>
      <c r="J20" s="5">
        <f>経営費!$D$30</f>
        <v>5760</v>
      </c>
      <c r="K20" s="5">
        <f>経営費!$D$30</f>
        <v>5760</v>
      </c>
      <c r="L20" s="5">
        <f>経営費!$D$30</f>
        <v>5760</v>
      </c>
    </row>
    <row r="21" spans="1:12" ht="15.75" customHeight="1" x14ac:dyDescent="0.3">
      <c r="A21" s="103" t="s">
        <v>123</v>
      </c>
      <c r="B21" s="98"/>
      <c r="C21" s="7">
        <f t="shared" ref="C21:L21" si="12">C18+C19-C20</f>
        <v>-221829.5</v>
      </c>
      <c r="D21" s="7">
        <f t="shared" si="12"/>
        <v>480939.74999999627</v>
      </c>
      <c r="E21" s="7">
        <f t="shared" si="12"/>
        <v>2047709</v>
      </c>
      <c r="F21" s="7">
        <f t="shared" si="12"/>
        <v>4352478.25</v>
      </c>
      <c r="G21" s="7">
        <f t="shared" si="12"/>
        <v>5464747.5</v>
      </c>
      <c r="H21" s="7">
        <f t="shared" si="12"/>
        <v>6622016.75</v>
      </c>
      <c r="I21" s="7">
        <f t="shared" si="12"/>
        <v>7779286</v>
      </c>
      <c r="J21" s="7">
        <f t="shared" si="12"/>
        <v>10915439.25</v>
      </c>
      <c r="K21" s="7">
        <f t="shared" si="12"/>
        <v>12234006.5</v>
      </c>
      <c r="L21" s="7">
        <f t="shared" si="12"/>
        <v>13552573.75</v>
      </c>
    </row>
    <row r="22" spans="1:12" ht="15.75" customHeight="1" x14ac:dyDescent="0.3">
      <c r="A22" s="104" t="s">
        <v>124</v>
      </c>
      <c r="B22" s="98"/>
      <c r="C22" s="7">
        <f>IF(C21&gt;0,C21*経営費!$C$33,0)</f>
        <v>0</v>
      </c>
      <c r="D22" s="7">
        <f>IF(D21&gt;0,D21*経営費!$C$33,0)</f>
        <v>161547.66202499875</v>
      </c>
      <c r="E22" s="7">
        <f>IF(E21&gt;0,E21*経営費!$C$33,0)</f>
        <v>687825.45309999993</v>
      </c>
      <c r="F22" s="7">
        <f>IF(F21&gt;0,F21*経営費!$C$33,0)</f>
        <v>1461997.4441749998</v>
      </c>
      <c r="G22" s="7">
        <f>IF(G21&gt;0,G21*経営費!$C$33,0)</f>
        <v>1835608.6852499999</v>
      </c>
      <c r="H22" s="7">
        <f>IF(H21&gt;0,H21*経営費!$C$33,0)</f>
        <v>2224335.4263249999</v>
      </c>
      <c r="I22" s="7">
        <f>IF(I21&gt;0,I21*経営費!$C$33,0)</f>
        <v>2613062.1673999997</v>
      </c>
      <c r="J22" s="7">
        <f>IF(J21&gt;0,J21*経営費!$C$33,0)</f>
        <v>3666496.0440749996</v>
      </c>
      <c r="K22" s="7">
        <f>IF(K21&gt;0,K21*経営費!$C$33,0)</f>
        <v>4109402.7833499997</v>
      </c>
      <c r="L22" s="7">
        <f>IF(L21&gt;0,L21*経営費!$C$33,0)</f>
        <v>4552309.5226249993</v>
      </c>
    </row>
    <row r="23" spans="1:12" ht="15.75" customHeight="1" x14ac:dyDescent="0.3">
      <c r="A23" s="104" t="s">
        <v>125</v>
      </c>
      <c r="B23" s="98"/>
      <c r="C23" s="7">
        <f>経営費!$H$47</f>
        <v>30000</v>
      </c>
      <c r="D23" s="7">
        <f>経営費!$H$47</f>
        <v>30000</v>
      </c>
      <c r="E23" s="7">
        <f>経営費!$H$47</f>
        <v>30000</v>
      </c>
      <c r="F23" s="7">
        <f>経営費!$H$47</f>
        <v>30000</v>
      </c>
      <c r="G23" s="7">
        <f>経営費!$H$47</f>
        <v>30000</v>
      </c>
      <c r="H23" s="7">
        <f>経営費!$H$47</f>
        <v>30000</v>
      </c>
      <c r="I23" s="7">
        <f>経営費!$H$47</f>
        <v>30000</v>
      </c>
      <c r="J23" s="7">
        <f>経営費!$H$47</f>
        <v>30000</v>
      </c>
      <c r="K23" s="7">
        <f>経営費!$H$47</f>
        <v>30000</v>
      </c>
      <c r="L23" s="7">
        <f>経営費!$H$47</f>
        <v>30000</v>
      </c>
    </row>
    <row r="24" spans="1:12" ht="15.75" customHeight="1" x14ac:dyDescent="0.3">
      <c r="A24" s="104" t="s">
        <v>126</v>
      </c>
      <c r="B24" s="98"/>
      <c r="C24" s="7">
        <f>C21-C22-C23</f>
        <v>-251829.5</v>
      </c>
      <c r="D24" s="7">
        <f t="shared" ref="D24:L24" si="13">C24+D21-D22-D23</f>
        <v>37562.587974997528</v>
      </c>
      <c r="E24" s="7">
        <f t="shared" si="13"/>
        <v>1367446.1348749977</v>
      </c>
      <c r="F24" s="7">
        <f t="shared" si="13"/>
        <v>4227926.9406999983</v>
      </c>
      <c r="G24" s="7">
        <f t="shared" si="13"/>
        <v>7827065.7554499982</v>
      </c>
      <c r="H24" s="7">
        <f t="shared" si="13"/>
        <v>12194747.079124998</v>
      </c>
      <c r="I24" s="7">
        <f t="shared" si="13"/>
        <v>17330970.911725</v>
      </c>
      <c r="J24" s="7">
        <f t="shared" si="13"/>
        <v>24549914.117649999</v>
      </c>
      <c r="K24" s="7">
        <f t="shared" si="13"/>
        <v>32644517.834300004</v>
      </c>
      <c r="L24" s="7">
        <f t="shared" si="13"/>
        <v>41614782.061675005</v>
      </c>
    </row>
    <row r="25" spans="1:12" ht="15.75" customHeight="1" x14ac:dyDescent="0.3"/>
    <row r="26" spans="1:12" ht="15.75" customHeight="1" x14ac:dyDescent="0.3"/>
    <row r="27" spans="1:12" ht="15.75" customHeight="1" x14ac:dyDescent="0.3"/>
    <row r="28" spans="1:12" ht="15.75" customHeight="1" x14ac:dyDescent="0.3"/>
    <row r="29" spans="1:12" ht="15.75" customHeight="1" x14ac:dyDescent="0.3"/>
    <row r="30" spans="1:12" ht="15.75" customHeight="1" x14ac:dyDescent="0.3"/>
    <row r="31" spans="1:12" ht="15.75" customHeight="1" x14ac:dyDescent="0.3"/>
    <row r="32" spans="1:1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5">
    <mergeCell ref="A24:B24"/>
    <mergeCell ref="A22:B22"/>
    <mergeCell ref="A20:B20"/>
    <mergeCell ref="A18:B18"/>
    <mergeCell ref="A19:B19"/>
    <mergeCell ref="A9:A16"/>
    <mergeCell ref="A8:B8"/>
    <mergeCell ref="A17:B17"/>
    <mergeCell ref="A21:B21"/>
    <mergeCell ref="A23:B23"/>
    <mergeCell ref="A2:B2"/>
    <mergeCell ref="A5:A6"/>
    <mergeCell ref="A7:B7"/>
    <mergeCell ref="A4:B4"/>
    <mergeCell ref="A3:B3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生産予測</vt:lpstr>
      <vt:lpstr>売上予測</vt:lpstr>
      <vt:lpstr>経営費</vt:lpstr>
      <vt:lpstr>利益計画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Chihiro</dc:creator>
  <cp:lastModifiedBy>Chihiro</cp:lastModifiedBy>
  <dcterms:created xsi:type="dcterms:W3CDTF">2021-02-13T14:05:26Z</dcterms:created>
  <dcterms:modified xsi:type="dcterms:W3CDTF">2021-02-13T14:08:10Z</dcterms:modified>
</cp:coreProperties>
</file>